
<file path=[Content_Types].xml><?xml version="1.0" encoding="utf-8"?>
<Types xmlns="http://schemas.openxmlformats.org/package/2006/content-types">
  <Default Extension="bin" ContentType="application/vnd.ms-office.vbaProject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6" codeName="{A63ED3A1-9429-3D75-F2AA-CA7E51A8F3A1}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marketing-luispacheco/Desktop/BUPA/2022/product-review/Quote Engines/FINAL/BIC - Bupa Care/Excel Quote Engines - Bupa Solutions /"/>
    </mc:Choice>
  </mc:AlternateContent>
  <xr:revisionPtr revIDLastSave="0" documentId="13_ncr:1_{C27097F0-4DB8-FB44-9BF8-8F846C9BA5F7}" xr6:coauthVersionLast="47" xr6:coauthVersionMax="47" xr10:uidLastSave="{00000000-0000-0000-0000-000000000000}"/>
  <bookViews>
    <workbookView xWindow="33600" yWindow="500" windowWidth="51200" windowHeight="28300" tabRatio="286" xr2:uid="{00000000-000D-0000-FFFF-FFFF00000000}"/>
  </bookViews>
  <sheets>
    <sheet name="INGRESO DE DATOS" sheetId="6" r:id="rId1"/>
    <sheet name="Bupa MAX" sheetId="18" r:id="rId2"/>
    <sheet name="Tablas" sheetId="4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8" l="1"/>
  <c r="K34" i="18" l="1"/>
  <c r="J34" i="18"/>
  <c r="I34" i="18"/>
  <c r="H34" i="18"/>
  <c r="G34" i="18"/>
  <c r="H33" i="18"/>
  <c r="I33" i="18"/>
  <c r="J33" i="18"/>
  <c r="K33" i="18"/>
  <c r="G33" i="18"/>
  <c r="F14" i="18"/>
  <c r="F12" i="18"/>
  <c r="K18" i="18"/>
  <c r="H18" i="18"/>
  <c r="J42" i="18" s="1"/>
  <c r="H16" i="18"/>
  <c r="K41" i="18" s="1"/>
  <c r="K16" i="18"/>
  <c r="D141" i="4"/>
  <c r="E141" i="4"/>
  <c r="F141" i="4"/>
  <c r="G141" i="4"/>
  <c r="H141" i="4"/>
  <c r="D142" i="4"/>
  <c r="E142" i="4"/>
  <c r="F142" i="4"/>
  <c r="G142" i="4"/>
  <c r="H142" i="4"/>
  <c r="D143" i="4"/>
  <c r="E143" i="4"/>
  <c r="F143" i="4"/>
  <c r="G143" i="4"/>
  <c r="H143" i="4"/>
  <c r="D144" i="4"/>
  <c r="G43" i="18" s="1"/>
  <c r="E144" i="4"/>
  <c r="H43" i="18" s="1"/>
  <c r="F144" i="4"/>
  <c r="I43" i="18" s="1"/>
  <c r="G144" i="4"/>
  <c r="J43" i="18" s="1"/>
  <c r="H144" i="4"/>
  <c r="K43" i="18" s="1"/>
  <c r="D145" i="4"/>
  <c r="G44" i="18" s="1"/>
  <c r="E145" i="4"/>
  <c r="H44" i="18" s="1"/>
  <c r="F145" i="4"/>
  <c r="I44" i="18" s="1"/>
  <c r="G145" i="4"/>
  <c r="J44" i="18" s="1"/>
  <c r="H145" i="4"/>
  <c r="K44" i="18" s="1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79" i="4"/>
  <c r="C80" i="4"/>
  <c r="C81" i="4"/>
  <c r="C82" i="4"/>
  <c r="C83" i="4"/>
  <c r="C84" i="4"/>
  <c r="C85" i="4"/>
  <c r="C78" i="4"/>
  <c r="J31" i="18" l="1"/>
  <c r="H31" i="18"/>
  <c r="I41" i="18"/>
  <c r="G41" i="18"/>
  <c r="K31" i="18"/>
  <c r="J41" i="18"/>
  <c r="I42" i="18"/>
  <c r="H41" i="18"/>
  <c r="G42" i="18"/>
  <c r="I31" i="18"/>
  <c r="H32" i="18"/>
  <c r="H42" i="18"/>
  <c r="G31" i="18"/>
  <c r="J32" i="18"/>
  <c r="K32" i="18"/>
  <c r="I32" i="18"/>
  <c r="G32" i="18"/>
  <c r="K42" i="18"/>
  <c r="H82" i="4" l="1"/>
  <c r="G82" i="4"/>
  <c r="E80" i="4"/>
  <c r="E83" i="4"/>
  <c r="E85" i="4"/>
  <c r="E87" i="4"/>
  <c r="E89" i="4"/>
  <c r="E91" i="4"/>
  <c r="E93" i="4"/>
  <c r="E95" i="4"/>
  <c r="E97" i="4"/>
  <c r="E99" i="4"/>
  <c r="E101" i="4"/>
  <c r="E103" i="4"/>
  <c r="E105" i="4"/>
  <c r="E107" i="4"/>
  <c r="E109" i="4"/>
  <c r="E111" i="4"/>
  <c r="E113" i="4"/>
  <c r="E115" i="4"/>
  <c r="E117" i="4"/>
  <c r="E119" i="4"/>
  <c r="E121" i="4"/>
  <c r="E123" i="4"/>
  <c r="E125" i="4"/>
  <c r="E127" i="4"/>
  <c r="E129" i="4"/>
  <c r="E131" i="4"/>
  <c r="E133" i="4"/>
  <c r="E135" i="4"/>
  <c r="E137" i="4"/>
  <c r="E139" i="4"/>
  <c r="F126" i="4"/>
  <c r="F131" i="4"/>
  <c r="F135" i="4"/>
  <c r="F138" i="4"/>
  <c r="H95" i="4"/>
  <c r="F79" i="4"/>
  <c r="F81" i="4"/>
  <c r="F84" i="4"/>
  <c r="F86" i="4"/>
  <c r="F88" i="4"/>
  <c r="F90" i="4"/>
  <c r="F92" i="4"/>
  <c r="F94" i="4"/>
  <c r="F96" i="4"/>
  <c r="F98" i="4"/>
  <c r="F100" i="4"/>
  <c r="F102" i="4"/>
  <c r="F104" i="4"/>
  <c r="F106" i="4"/>
  <c r="F108" i="4"/>
  <c r="F110" i="4"/>
  <c r="F112" i="4"/>
  <c r="F114" i="4"/>
  <c r="F116" i="4"/>
  <c r="F118" i="4"/>
  <c r="F120" i="4"/>
  <c r="F122" i="4"/>
  <c r="F124" i="4"/>
  <c r="F127" i="4"/>
  <c r="F130" i="4"/>
  <c r="F134" i="4"/>
  <c r="F139" i="4"/>
  <c r="H103" i="4"/>
  <c r="G80" i="4"/>
  <c r="G83" i="4"/>
  <c r="G85" i="4"/>
  <c r="G87" i="4"/>
  <c r="G89" i="4"/>
  <c r="G91" i="4"/>
  <c r="G93" i="4"/>
  <c r="G95" i="4"/>
  <c r="G97" i="4"/>
  <c r="G99" i="4"/>
  <c r="G101" i="4"/>
  <c r="G103" i="4"/>
  <c r="G105" i="4"/>
  <c r="G107" i="4"/>
  <c r="G109" i="4"/>
  <c r="G111" i="4"/>
  <c r="G113" i="4"/>
  <c r="G115" i="4"/>
  <c r="G117" i="4"/>
  <c r="G119" i="4"/>
  <c r="D82" i="4"/>
  <c r="E82" i="4"/>
  <c r="F82" i="4"/>
  <c r="E79" i="4"/>
  <c r="E81" i="4"/>
  <c r="E84" i="4"/>
  <c r="E86" i="4"/>
  <c r="E88" i="4"/>
  <c r="E90" i="4"/>
  <c r="E92" i="4"/>
  <c r="E94" i="4"/>
  <c r="E96" i="4"/>
  <c r="E98" i="4"/>
  <c r="E100" i="4"/>
  <c r="E102" i="4"/>
  <c r="E104" i="4"/>
  <c r="E106" i="4"/>
  <c r="E108" i="4"/>
  <c r="E110" i="4"/>
  <c r="E112" i="4"/>
  <c r="E114" i="4"/>
  <c r="E116" i="4"/>
  <c r="E118" i="4"/>
  <c r="E120" i="4"/>
  <c r="E122" i="4"/>
  <c r="E124" i="4"/>
  <c r="E126" i="4"/>
  <c r="E128" i="4"/>
  <c r="E130" i="4"/>
  <c r="E132" i="4"/>
  <c r="E134" i="4"/>
  <c r="E136" i="4"/>
  <c r="E138" i="4"/>
  <c r="E140" i="4"/>
  <c r="F129" i="4"/>
  <c r="F133" i="4"/>
  <c r="F136" i="4"/>
  <c r="F140" i="4"/>
  <c r="H104" i="4"/>
  <c r="F80" i="4"/>
  <c r="F83" i="4"/>
  <c r="F85" i="4"/>
  <c r="F87" i="4"/>
  <c r="F89" i="4"/>
  <c r="F91" i="4"/>
  <c r="F93" i="4"/>
  <c r="F95" i="4"/>
  <c r="F97" i="4"/>
  <c r="F99" i="4"/>
  <c r="F101" i="4"/>
  <c r="F103" i="4"/>
  <c r="F105" i="4"/>
  <c r="F107" i="4"/>
  <c r="F109" i="4"/>
  <c r="F111" i="4"/>
  <c r="F113" i="4"/>
  <c r="F115" i="4"/>
  <c r="F117" i="4"/>
  <c r="F119" i="4"/>
  <c r="F121" i="4"/>
  <c r="F123" i="4"/>
  <c r="F125" i="4"/>
  <c r="F128" i="4"/>
  <c r="F132" i="4"/>
  <c r="F137" i="4"/>
  <c r="H96" i="4"/>
  <c r="G79" i="4"/>
  <c r="G81" i="4"/>
  <c r="G84" i="4"/>
  <c r="G86" i="4"/>
  <c r="G88" i="4"/>
  <c r="G90" i="4"/>
  <c r="G92" i="4"/>
  <c r="G94" i="4"/>
  <c r="G96" i="4"/>
  <c r="G98" i="4"/>
  <c r="G100" i="4"/>
  <c r="G102" i="4"/>
  <c r="G104" i="4"/>
  <c r="G106" i="4"/>
  <c r="G108" i="4"/>
  <c r="G110" i="4"/>
  <c r="G112" i="4"/>
  <c r="G114" i="4"/>
  <c r="G116" i="4"/>
  <c r="G118" i="4"/>
  <c r="G120" i="4"/>
  <c r="G122" i="4"/>
  <c r="G124" i="4"/>
  <c r="G126" i="4"/>
  <c r="G128" i="4"/>
  <c r="G130" i="4"/>
  <c r="G132" i="4"/>
  <c r="G134" i="4"/>
  <c r="G136" i="4"/>
  <c r="G138" i="4"/>
  <c r="G140" i="4"/>
  <c r="H80" i="4"/>
  <c r="H83" i="4"/>
  <c r="H85" i="4"/>
  <c r="H87" i="4"/>
  <c r="H89" i="4"/>
  <c r="H91" i="4"/>
  <c r="H93" i="4"/>
  <c r="H97" i="4"/>
  <c r="H99" i="4"/>
  <c r="H101" i="4"/>
  <c r="H105" i="4"/>
  <c r="H113" i="4"/>
  <c r="H121" i="4"/>
  <c r="H129" i="4"/>
  <c r="H137" i="4"/>
  <c r="H134" i="4"/>
  <c r="H132" i="4"/>
  <c r="H110" i="4"/>
  <c r="H118" i="4"/>
  <c r="H130" i="4"/>
  <c r="H124" i="4"/>
  <c r="H107" i="4"/>
  <c r="H115" i="4"/>
  <c r="H123" i="4"/>
  <c r="H131" i="4"/>
  <c r="H139" i="4"/>
  <c r="H112" i="4"/>
  <c r="H128" i="4"/>
  <c r="E78" i="4"/>
  <c r="H40" i="18"/>
  <c r="H45" i="18" s="1"/>
  <c r="D104" i="4"/>
  <c r="D105" i="4"/>
  <c r="D114" i="4"/>
  <c r="D115" i="4"/>
  <c r="K30" i="18"/>
  <c r="K35" i="18" s="1"/>
  <c r="K37" i="18" s="1"/>
  <c r="J30" i="18"/>
  <c r="J35" i="18" s="1"/>
  <c r="J37" i="18" s="1"/>
  <c r="F78" i="4"/>
  <c r="I40" i="18"/>
  <c r="I45" i="18" s="1"/>
  <c r="D95" i="4"/>
  <c r="D94" i="4"/>
  <c r="D124" i="4"/>
  <c r="D112" i="4"/>
  <c r="D113" i="4"/>
  <c r="D122" i="4"/>
  <c r="G121" i="4"/>
  <c r="G129" i="4"/>
  <c r="G137" i="4"/>
  <c r="H84" i="4"/>
  <c r="H92" i="4"/>
  <c r="H102" i="4"/>
  <c r="H133" i="4"/>
  <c r="H114" i="4"/>
  <c r="H111" i="4"/>
  <c r="H108" i="4"/>
  <c r="G78" i="4"/>
  <c r="J40" i="18" s="1"/>
  <c r="J45" i="18" s="1"/>
  <c r="D137" i="4"/>
  <c r="D108" i="4"/>
  <c r="D123" i="4"/>
  <c r="D100" i="4"/>
  <c r="D111" i="4"/>
  <c r="D118" i="4"/>
  <c r="D93" i="4"/>
  <c r="D88" i="4"/>
  <c r="D89" i="4"/>
  <c r="D98" i="4"/>
  <c r="D99" i="4"/>
  <c r="D109" i="4"/>
  <c r="D126" i="4"/>
  <c r="D85" i="4"/>
  <c r="D135" i="4"/>
  <c r="D96" i="4"/>
  <c r="D97" i="4"/>
  <c r="D106" i="4"/>
  <c r="D107" i="4"/>
  <c r="D86" i="4"/>
  <c r="D117" i="4"/>
  <c r="D92" i="4"/>
  <c r="G123" i="4"/>
  <c r="G131" i="4"/>
  <c r="G139" i="4"/>
  <c r="H86" i="4"/>
  <c r="H94" i="4"/>
  <c r="H109" i="4"/>
  <c r="H126" i="4"/>
  <c r="H122" i="4"/>
  <c r="H119" i="4"/>
  <c r="H120" i="4"/>
  <c r="I30" i="18"/>
  <c r="I35" i="18" s="1"/>
  <c r="I37" i="18" s="1"/>
  <c r="H78" i="4"/>
  <c r="K40" i="18"/>
  <c r="K45" i="18" s="1"/>
  <c r="G30" i="18"/>
  <c r="G35" i="18" s="1"/>
  <c r="G37" i="18" s="1"/>
  <c r="D84" i="4"/>
  <c r="D80" i="4"/>
  <c r="D90" i="4"/>
  <c r="G125" i="4"/>
  <c r="G133" i="4"/>
  <c r="H79" i="4"/>
  <c r="H88" i="4"/>
  <c r="H98" i="4"/>
  <c r="H117" i="4"/>
  <c r="H116" i="4"/>
  <c r="H138" i="4"/>
  <c r="H127" i="4"/>
  <c r="H136" i="4"/>
  <c r="D136" i="4"/>
  <c r="D83" i="4"/>
  <c r="D140" i="4"/>
  <c r="D110" i="4"/>
  <c r="D116" i="4"/>
  <c r="D119" i="4"/>
  <c r="D101" i="4"/>
  <c r="D120" i="4"/>
  <c r="D121" i="4"/>
  <c r="D130" i="4"/>
  <c r="D131" i="4"/>
  <c r="D132" i="4"/>
  <c r="D127" i="4"/>
  <c r="D134" i="4"/>
  <c r="D125" i="4"/>
  <c r="D128" i="4"/>
  <c r="D129" i="4"/>
  <c r="D138" i="4"/>
  <c r="D139" i="4"/>
  <c r="D79" i="4"/>
  <c r="D87" i="4"/>
  <c r="D102" i="4"/>
  <c r="G127" i="4"/>
  <c r="G135" i="4"/>
  <c r="H81" i="4"/>
  <c r="H90" i="4"/>
  <c r="H100" i="4"/>
  <c r="H125" i="4"/>
  <c r="H106" i="4"/>
  <c r="H140" i="4"/>
  <c r="H135" i="4"/>
  <c r="H30" i="18"/>
  <c r="H35" i="18" s="1"/>
  <c r="H37" i="18" s="1"/>
  <c r="D133" i="4"/>
  <c r="D103" i="4"/>
  <c r="D81" i="4"/>
  <c r="D91" i="4"/>
  <c r="D78" i="4"/>
  <c r="G40" i="18" s="1"/>
  <c r="G45" i="18" s="1"/>
  <c r="K48" i="18" l="1"/>
  <c r="K47" i="18"/>
  <c r="H47" i="18"/>
  <c r="H48" i="18"/>
  <c r="G47" i="18"/>
  <c r="G48" i="18"/>
  <c r="I48" i="18"/>
  <c r="I47" i="18"/>
  <c r="J47" i="18"/>
  <c r="J48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GERENCIA GENERAL</author>
  </authors>
  <commentList>
    <comment ref="J14" authorId="0" shapeId="0" xr:uid="{00000000-0006-0000-0000-000001000000}">
      <text>
        <r>
          <rPr>
            <sz val="14"/>
            <color indexed="81"/>
            <rFont val="Arial"/>
            <family val="2"/>
          </rPr>
          <t>ELEGIBILIDAD:
Hijos menores de 24 años que sean solteros y estudiantes de tiempo completo</t>
        </r>
      </text>
    </comment>
    <comment ref="G16" authorId="0" shapeId="0" xr:uid="{00000000-0006-0000-0000-000002000000}">
      <text>
        <r>
          <rPr>
            <sz val="14"/>
            <color indexed="81"/>
            <rFont val="Arial"/>
            <family val="2"/>
          </rPr>
          <t xml:space="preserve">ELEGIBILIDAD:
Entre 18 y 70 años de edad
</t>
        </r>
      </text>
    </comment>
    <comment ref="J16" authorId="0" shapeId="0" xr:uid="{00000000-0006-0000-0000-000003000000}">
      <text>
        <r>
          <rPr>
            <sz val="14"/>
            <color indexed="81"/>
            <rFont val="Arial"/>
            <family val="2"/>
          </rPr>
          <t xml:space="preserve">ELEGIBILIDAD:
Entre 18 y 70 años de edad
</t>
        </r>
      </text>
    </comment>
  </commentList>
</comments>
</file>

<file path=xl/sharedStrings.xml><?xml version="1.0" encoding="utf-8"?>
<sst xmlns="http://schemas.openxmlformats.org/spreadsheetml/2006/main" count="117" uniqueCount="64">
  <si>
    <t>EDAD</t>
  </si>
  <si>
    <t>Hijos</t>
  </si>
  <si>
    <t>Transplante de organos</t>
  </si>
  <si>
    <t>Rider Comp. Maternidad</t>
  </si>
  <si>
    <t xml:space="preserve"> </t>
  </si>
  <si>
    <t>Hijo</t>
  </si>
  <si>
    <t>Hijos o más</t>
  </si>
  <si>
    <t>Prima de Titular :</t>
  </si>
  <si>
    <t>Prima de Cónyuge</t>
  </si>
  <si>
    <t>Primas Hijos :</t>
  </si>
  <si>
    <t>GRAN TOTAL :</t>
  </si>
  <si>
    <t>TOTAL PRIMA NETA :</t>
  </si>
  <si>
    <t>Prima Rider Complic. Maternidad</t>
  </si>
  <si>
    <t>Costo Administrativo Anual :</t>
  </si>
  <si>
    <t>Prima Rider Trasplante Organos</t>
  </si>
  <si>
    <t>GRAN TOTAL  (1ra Cuota) :</t>
  </si>
  <si>
    <t>GRAN TOTAL  (2da Cuota) :</t>
  </si>
  <si>
    <t>Tarifas Semestrales</t>
  </si>
  <si>
    <t>Tarifas Anuales</t>
  </si>
  <si>
    <t>TARIFAS ANUALES</t>
  </si>
  <si>
    <t>DW1</t>
  </si>
  <si>
    <t>DW2</t>
  </si>
  <si>
    <t>DW3</t>
  </si>
  <si>
    <t>DW4</t>
  </si>
  <si>
    <t>DW5</t>
  </si>
  <si>
    <t>DW6</t>
  </si>
  <si>
    <t xml:space="preserve">TARIFAS SEMESTRALES </t>
  </si>
  <si>
    <t>FACTOR SEMESTRAL :</t>
  </si>
  <si>
    <t>COMPLICACIONES DE MATERNIDAD</t>
  </si>
  <si>
    <t>TRASPLANTE DE ORGANOS</t>
  </si>
  <si>
    <t>PLAN 2</t>
  </si>
  <si>
    <t>PLAN 3</t>
  </si>
  <si>
    <t>PLAN 4</t>
  </si>
  <si>
    <t>PLAN 5</t>
  </si>
  <si>
    <t>PLAN 6</t>
  </si>
  <si>
    <t>Deducibles</t>
  </si>
  <si>
    <t>3. ESCOJA EL PRODUCTO PARA VISUALIZAR LA COTIZACION RESPECTIVA :</t>
  </si>
  <si>
    <t>AGENCIA</t>
  </si>
  <si>
    <t>NOMBRE Y APELLIDO</t>
  </si>
  <si>
    <t>BUPA MAX</t>
  </si>
  <si>
    <t>Dentro o fuera del pais de residencia</t>
  </si>
  <si>
    <t>Este presupuesto solamente tiene carácter informativo y en ningún momento expresa compromiso legal para suministrarle cobertura de seguro. La emisión de una póliza de seguro Bupa está sujeta a todas las evaluaciones de riesgo por parte de Bupa y a la recepción de todos los pagos de prima requeridos.</t>
  </si>
  <si>
    <t>COTIZACION DE SEGURO MÉDICO</t>
  </si>
  <si>
    <t>BENEFICIOS</t>
  </si>
  <si>
    <t>COTIZACIÓN DE SEGURO MÉDICO</t>
  </si>
  <si>
    <t>Nombre del asegurado :</t>
  </si>
  <si>
    <t>Broker / Agente :</t>
  </si>
  <si>
    <t>Número de adultos en la póliza:</t>
  </si>
  <si>
    <t>Número hijos (menos 24 de años):</t>
  </si>
  <si>
    <t>Edad de Titular :</t>
  </si>
  <si>
    <t>Edad de Cónyuge:</t>
  </si>
  <si>
    <t xml:space="preserve">Fecha de cotización: </t>
  </si>
  <si>
    <t>Tarifas en US $ -  Válidas desde 01 Enero 2023</t>
  </si>
  <si>
    <t>1 Child</t>
  </si>
  <si>
    <t>2 Children</t>
  </si>
  <si>
    <t>3+ Children</t>
  </si>
  <si>
    <t xml:space="preserve">INGRESE LOS DATOS DEL PROPUESTO ASEGURADO: </t>
  </si>
  <si>
    <t xml:space="preserve">Nombre del Asegurado principal: </t>
  </si>
  <si>
    <t xml:space="preserve">Número de adultos en la póliza: </t>
  </si>
  <si>
    <t xml:space="preserve">Número de hijos en la póliza: </t>
  </si>
  <si>
    <t xml:space="preserve"> Edad del titular: </t>
  </si>
  <si>
    <t xml:space="preserve">Edad de cónyuge: </t>
  </si>
  <si>
    <t xml:space="preserve">Nombre de la Agencia: </t>
  </si>
  <si>
    <t xml:space="preserve">INGRESE EL NOMBRE DE LA AGENCIA ASESORA: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</si>
</sst>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[$-300A]d&quot; de &quot;mmmm&quot; de &quot;yyyy;@"/>
    <numFmt numFmtId="166" formatCode="[$-409]d\-m\-yy\ h:mm\ AM/PM;@"/>
    <numFmt numFmtId="167" formatCode="_-* #,##0.00\ _€_-;\-* #,##0.00\ _€_-;_-* &quot;-&quot;??\ _€_-;_-@_-"/>
    <numFmt numFmtId="168" formatCode="_(* #,##0_);_(* \(#,##0\);_(* &quot;-&quot;??_);_(@_)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color indexed="8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4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b/>
      <sz val="14"/>
      <color theme="0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rgb="FF000000"/>
      <name val="MS Reference Sans Serif"/>
      <family val="2"/>
    </font>
    <font>
      <sz val="10"/>
      <color rgb="FF000000"/>
      <name val="MS Reference Sans Serif"/>
      <family val="2"/>
    </font>
    <font>
      <sz val="10"/>
      <name val="Microsoft Sans Serif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363B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335B"/>
        <bgColor indexed="64"/>
      </patternFill>
    </fill>
    <fill>
      <patternFill patternType="solid">
        <fgColor rgb="FF00335B"/>
        <bgColor indexed="27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24994659260841701"/>
      </left>
      <right style="thin">
        <color theme="0" tint="-4.9989318521683403E-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8">
    <xf numFmtId="0" fontId="0" fillId="0" borderId="0"/>
    <xf numFmtId="44" fontId="1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3" fontId="14" fillId="0" borderId="0" applyFont="0" applyFill="0" applyBorder="0" applyAlignment="0" applyProtection="0"/>
    <xf numFmtId="0" fontId="17" fillId="0" borderId="0">
      <alignment vertical="top"/>
    </xf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>
      <alignment vertical="top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8" fillId="0" borderId="0">
      <alignment vertical="top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5" fillId="0" borderId="0" applyFont="0" applyFill="0" applyBorder="0" applyAlignment="0" applyProtection="0"/>
  </cellStyleXfs>
  <cellXfs count="114">
    <xf numFmtId="0" fontId="0" fillId="0" borderId="0" xfId="0"/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2" xfId="0" applyFont="1" applyBorder="1"/>
    <xf numFmtId="0" fontId="15" fillId="0" borderId="0" xfId="0" applyFont="1"/>
    <xf numFmtId="0" fontId="14" fillId="0" borderId="0" xfId="0" quotePrefix="1" applyFont="1"/>
    <xf numFmtId="44" fontId="14" fillId="0" borderId="0" xfId="1" applyFont="1" applyFill="1" applyBorder="1" applyAlignment="1" applyProtection="1">
      <alignment horizontal="center"/>
    </xf>
    <xf numFmtId="44" fontId="14" fillId="0" borderId="1" xfId="1" applyFont="1" applyFill="1" applyBorder="1" applyAlignment="1" applyProtection="1">
      <alignment horizontal="center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3" xfId="0" quotePrefix="1" applyFont="1" applyBorder="1"/>
    <xf numFmtId="44" fontId="14" fillId="0" borderId="3" xfId="1" applyFont="1" applyFill="1" applyBorder="1" applyAlignment="1" applyProtection="1">
      <alignment horizontal="center"/>
    </xf>
    <xf numFmtId="44" fontId="14" fillId="0" borderId="4" xfId="1" applyFont="1" applyFill="1" applyBorder="1" applyAlignment="1" applyProtection="1">
      <alignment horizontal="center"/>
    </xf>
    <xf numFmtId="44" fontId="14" fillId="0" borderId="0" xfId="0" applyNumberFormat="1" applyFont="1"/>
    <xf numFmtId="0" fontId="15" fillId="3" borderId="0" xfId="0" applyFont="1" applyFill="1" applyAlignment="1">
      <alignment horizontal="center"/>
    </xf>
    <xf numFmtId="44" fontId="14" fillId="3" borderId="0" xfId="1" applyFont="1" applyFill="1" applyBorder="1" applyAlignment="1" applyProtection="1">
      <alignment horizontal="center"/>
    </xf>
    <xf numFmtId="44" fontId="14" fillId="3" borderId="3" xfId="1" applyFont="1" applyFill="1" applyBorder="1" applyAlignment="1" applyProtection="1">
      <alignment horizontal="center"/>
    </xf>
    <xf numFmtId="0" fontId="0" fillId="0" borderId="0" xfId="0" applyProtection="1">
      <protection locked="0" hidden="1"/>
    </xf>
    <xf numFmtId="0" fontId="0" fillId="0" borderId="0" xfId="0" applyProtection="1">
      <protection hidden="1"/>
    </xf>
    <xf numFmtId="0" fontId="22" fillId="0" borderId="0" xfId="0" applyFont="1" applyAlignment="1" applyProtection="1">
      <alignment horizontal="right"/>
      <protection hidden="1"/>
    </xf>
    <xf numFmtId="165" fontId="22" fillId="0" borderId="0" xfId="0" applyNumberFormat="1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Protection="1">
      <protection locked="0"/>
    </xf>
    <xf numFmtId="0" fontId="25" fillId="0" borderId="0" xfId="0" applyFont="1" applyProtection="1">
      <protection locked="0" hidden="1"/>
    </xf>
    <xf numFmtId="0" fontId="24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9" fontId="24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4" fillId="0" borderId="0" xfId="0" applyFont="1" applyAlignment="1" applyProtection="1">
      <alignment horizontal="center" vertical="center" wrapText="1" shrinkToFit="1"/>
      <protection hidden="1"/>
    </xf>
    <xf numFmtId="0" fontId="24" fillId="0" borderId="0" xfId="0" applyFont="1" applyAlignment="1" applyProtection="1">
      <alignment vertical="center" wrapText="1"/>
      <protection hidden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9" fontId="29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wrapText="1"/>
    </xf>
    <xf numFmtId="0" fontId="32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44" fontId="31" fillId="0" borderId="0" xfId="0" applyNumberFormat="1" applyFont="1" applyAlignment="1" applyProtection="1">
      <alignment vertical="center"/>
      <protection hidden="1"/>
    </xf>
    <xf numFmtId="44" fontId="31" fillId="4" borderId="0" xfId="0" applyNumberFormat="1" applyFont="1" applyFill="1" applyAlignment="1" applyProtection="1">
      <alignment horizontal="center" vertical="center"/>
      <protection hidden="1"/>
    </xf>
    <xf numFmtId="43" fontId="19" fillId="5" borderId="8" xfId="387" applyNumberFormat="1" applyFont="1" applyFill="1" applyBorder="1" applyAlignment="1">
      <alignment vertical="center"/>
    </xf>
    <xf numFmtId="43" fontId="19" fillId="5" borderId="9" xfId="387" applyNumberFormat="1" applyFont="1" applyFill="1" applyBorder="1" applyAlignment="1">
      <alignment vertical="center"/>
    </xf>
    <xf numFmtId="166" fontId="0" fillId="0" borderId="0" xfId="0" applyNumberFormat="1" applyProtection="1">
      <protection hidden="1"/>
    </xf>
    <xf numFmtId="0" fontId="36" fillId="0" borderId="0" xfId="0" applyFont="1" applyAlignment="1">
      <alignment horizontal="right" vertical="center" readingOrder="1"/>
    </xf>
    <xf numFmtId="0" fontId="29" fillId="0" borderId="0" xfId="0" applyFont="1" applyAlignment="1">
      <alignment horizontal="right" vertical="center" readingOrder="1"/>
    </xf>
    <xf numFmtId="0" fontId="37" fillId="0" borderId="0" xfId="0" applyFont="1" applyAlignment="1">
      <alignment horizontal="right" vertical="center" readingOrder="1"/>
    </xf>
    <xf numFmtId="0" fontId="38" fillId="0" borderId="0" xfId="0" applyFont="1" applyAlignment="1" applyProtection="1">
      <alignment horizontal="right"/>
      <protection hidden="1"/>
    </xf>
    <xf numFmtId="166" fontId="38" fillId="4" borderId="0" xfId="0" applyNumberFormat="1" applyFont="1" applyFill="1" applyProtection="1">
      <protection hidden="1"/>
    </xf>
    <xf numFmtId="0" fontId="28" fillId="10" borderId="0" xfId="0" applyFont="1" applyFill="1" applyAlignment="1" applyProtection="1">
      <alignment horizontal="center" vertical="center"/>
      <protection hidden="1"/>
    </xf>
    <xf numFmtId="0" fontId="26" fillId="7" borderId="0" xfId="0" applyFont="1" applyFill="1" applyAlignment="1" applyProtection="1">
      <alignment horizontal="left" vertical="center"/>
      <protection hidden="1"/>
    </xf>
    <xf numFmtId="0" fontId="26" fillId="7" borderId="0" xfId="0" applyFont="1" applyFill="1" applyAlignment="1" applyProtection="1">
      <alignment horizontal="center" vertical="center"/>
      <protection hidden="1"/>
    </xf>
    <xf numFmtId="0" fontId="27" fillId="7" borderId="0" xfId="0" applyFont="1" applyFill="1" applyAlignment="1" applyProtection="1">
      <alignment horizontal="center" vertical="center"/>
      <protection hidden="1"/>
    </xf>
    <xf numFmtId="0" fontId="26" fillId="7" borderId="0" xfId="0" applyFont="1" applyFill="1" applyAlignment="1" applyProtection="1">
      <alignment vertical="center"/>
      <protection hidden="1"/>
    </xf>
    <xf numFmtId="44" fontId="33" fillId="0" borderId="0" xfId="0" applyNumberFormat="1" applyFont="1" applyAlignment="1" applyProtection="1">
      <alignment vertical="center"/>
      <protection hidden="1"/>
    </xf>
    <xf numFmtId="44" fontId="26" fillId="9" borderId="0" xfId="0" applyNumberFormat="1" applyFont="1" applyFill="1" applyAlignment="1" applyProtection="1">
      <alignment vertical="center"/>
      <protection hidden="1"/>
    </xf>
    <xf numFmtId="44" fontId="27" fillId="9" borderId="0" xfId="0" applyNumberFormat="1" applyFont="1" applyFill="1" applyAlignment="1" applyProtection="1">
      <alignment horizontal="center" vertical="center"/>
      <protection hidden="1"/>
    </xf>
    <xf numFmtId="44" fontId="31" fillId="0" borderId="10" xfId="0" applyNumberFormat="1" applyFont="1" applyBorder="1" applyAlignment="1" applyProtection="1">
      <alignment vertical="center"/>
      <protection hidden="1"/>
    </xf>
    <xf numFmtId="44" fontId="31" fillId="0" borderId="11" xfId="0" applyNumberFormat="1" applyFont="1" applyBorder="1" applyAlignment="1" applyProtection="1">
      <alignment vertical="center"/>
      <protection hidden="1"/>
    </xf>
    <xf numFmtId="44" fontId="31" fillId="4" borderId="11" xfId="0" applyNumberFormat="1" applyFont="1" applyFill="1" applyBorder="1" applyAlignment="1" applyProtection="1">
      <alignment horizontal="center" vertical="center"/>
      <protection hidden="1"/>
    </xf>
    <xf numFmtId="44" fontId="31" fillId="0" borderId="12" xfId="0" applyNumberFormat="1" applyFont="1" applyBorder="1" applyAlignment="1" applyProtection="1">
      <alignment vertical="center"/>
      <protection hidden="1"/>
    </xf>
    <xf numFmtId="44" fontId="31" fillId="0" borderId="13" xfId="0" applyNumberFormat="1" applyFont="1" applyBorder="1" applyAlignment="1" applyProtection="1">
      <alignment vertical="center"/>
      <protection hidden="1"/>
    </xf>
    <xf numFmtId="44" fontId="31" fillId="0" borderId="14" xfId="0" applyNumberFormat="1" applyFont="1" applyBorder="1" applyAlignment="1" applyProtection="1">
      <alignment vertical="center"/>
      <protection hidden="1"/>
    </xf>
    <xf numFmtId="44" fontId="31" fillId="4" borderId="14" xfId="0" applyNumberFormat="1" applyFont="1" applyFill="1" applyBorder="1" applyAlignment="1" applyProtection="1">
      <alignment horizontal="center" vertical="center"/>
      <protection hidden="1"/>
    </xf>
    <xf numFmtId="44" fontId="31" fillId="0" borderId="15" xfId="0" applyNumberFormat="1" applyFont="1" applyBorder="1" applyAlignment="1" applyProtection="1">
      <alignment vertical="center"/>
      <protection hidden="1"/>
    </xf>
    <xf numFmtId="44" fontId="31" fillId="0" borderId="16" xfId="0" applyNumberFormat="1" applyFont="1" applyBorder="1" applyAlignment="1" applyProtection="1">
      <alignment vertical="center"/>
      <protection hidden="1"/>
    </xf>
    <xf numFmtId="44" fontId="31" fillId="0" borderId="17" xfId="0" applyNumberFormat="1" applyFont="1" applyBorder="1" applyAlignment="1" applyProtection="1">
      <alignment vertical="center"/>
      <protection hidden="1"/>
    </xf>
    <xf numFmtId="44" fontId="33" fillId="0" borderId="16" xfId="0" applyNumberFormat="1" applyFont="1" applyBorder="1" applyAlignment="1" applyProtection="1">
      <alignment vertical="center"/>
      <protection hidden="1"/>
    </xf>
    <xf numFmtId="44" fontId="33" fillId="0" borderId="17" xfId="0" applyNumberFormat="1" applyFont="1" applyBorder="1" applyAlignment="1" applyProtection="1">
      <alignment vertical="center"/>
      <protection hidden="1"/>
    </xf>
    <xf numFmtId="44" fontId="26" fillId="8" borderId="18" xfId="0" applyNumberFormat="1" applyFont="1" applyFill="1" applyBorder="1" applyAlignment="1" applyProtection="1">
      <alignment vertical="center"/>
      <protection hidden="1"/>
    </xf>
    <xf numFmtId="44" fontId="26" fillId="8" borderId="19" xfId="0" applyNumberFormat="1" applyFont="1" applyFill="1" applyBorder="1" applyAlignment="1" applyProtection="1">
      <alignment vertical="center"/>
      <protection hidden="1"/>
    </xf>
    <xf numFmtId="44" fontId="27" fillId="8" borderId="19" xfId="0" applyNumberFormat="1" applyFont="1" applyFill="1" applyBorder="1" applyAlignment="1" applyProtection="1">
      <alignment horizontal="center" vertical="center"/>
      <protection hidden="1"/>
    </xf>
    <xf numFmtId="44" fontId="26" fillId="8" borderId="20" xfId="0" applyNumberFormat="1" applyFont="1" applyFill="1" applyBorder="1" applyAlignment="1" applyProtection="1">
      <alignment vertical="center"/>
      <protection hidden="1"/>
    </xf>
    <xf numFmtId="44" fontId="26" fillId="9" borderId="16" xfId="0" applyNumberFormat="1" applyFont="1" applyFill="1" applyBorder="1" applyAlignment="1" applyProtection="1">
      <alignment vertical="center"/>
      <protection hidden="1"/>
    </xf>
    <xf numFmtId="44" fontId="26" fillId="9" borderId="17" xfId="0" applyNumberFormat="1" applyFont="1" applyFill="1" applyBorder="1" applyAlignment="1" applyProtection="1">
      <alignment vertical="center"/>
      <protection hidden="1"/>
    </xf>
    <xf numFmtId="44" fontId="27" fillId="9" borderId="19" xfId="0" applyNumberFormat="1" applyFont="1" applyFill="1" applyBorder="1" applyAlignment="1" applyProtection="1">
      <alignment horizontal="center" vertical="center"/>
      <protection hidden="1"/>
    </xf>
    <xf numFmtId="0" fontId="40" fillId="11" borderId="0" xfId="0" applyFont="1" applyFill="1" applyAlignment="1">
      <alignment horizontal="center"/>
    </xf>
    <xf numFmtId="0" fontId="40" fillId="11" borderId="1" xfId="0" applyFont="1" applyFill="1" applyBorder="1" applyAlignment="1">
      <alignment horizontal="center"/>
    </xf>
    <xf numFmtId="167" fontId="14" fillId="0" borderId="0" xfId="0" applyNumberFormat="1" applyFont="1"/>
    <xf numFmtId="168" fontId="19" fillId="5" borderId="21" xfId="385" applyNumberFormat="1" applyFont="1" applyFill="1" applyBorder="1" applyAlignment="1">
      <alignment horizontal="left" vertical="center"/>
    </xf>
    <xf numFmtId="0" fontId="20" fillId="0" borderId="0" xfId="0" applyFont="1"/>
    <xf numFmtId="0" fontId="20" fillId="0" borderId="0" xfId="0" applyFont="1" applyAlignment="1">
      <alignment horizontal="right"/>
    </xf>
    <xf numFmtId="165" fontId="20" fillId="0" borderId="0" xfId="0" applyNumberFormat="1" applyFont="1" applyAlignment="1">
      <alignment horizontal="center"/>
    </xf>
    <xf numFmtId="0" fontId="21" fillId="0" borderId="0" xfId="0" applyFont="1"/>
    <xf numFmtId="0" fontId="13" fillId="0" borderId="0" xfId="0" applyFont="1"/>
    <xf numFmtId="0" fontId="20" fillId="0" borderId="0" xfId="0" applyFont="1" applyAlignment="1">
      <alignment horizontal="center"/>
    </xf>
    <xf numFmtId="0" fontId="30" fillId="0" borderId="0" xfId="0" applyFont="1"/>
    <xf numFmtId="0" fontId="20" fillId="0" borderId="3" xfId="0" applyFont="1" applyBorder="1"/>
    <xf numFmtId="0" fontId="41" fillId="12" borderId="22" xfId="0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41" fillId="12" borderId="10" xfId="0" applyFont="1" applyFill="1" applyBorder="1" applyAlignment="1" applyProtection="1">
      <alignment horizontal="center"/>
      <protection locked="0"/>
    </xf>
    <xf numFmtId="0" fontId="41" fillId="12" borderId="11" xfId="0" applyFont="1" applyFill="1" applyBorder="1" applyAlignment="1" applyProtection="1">
      <alignment horizontal="center"/>
      <protection locked="0"/>
    </xf>
    <xf numFmtId="0" fontId="41" fillId="12" borderId="12" xfId="0" applyFont="1" applyFill="1" applyBorder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hidden="1"/>
    </xf>
    <xf numFmtId="0" fontId="32" fillId="0" borderId="0" xfId="0" applyFont="1" applyAlignment="1">
      <alignment horizontal="center" vertical="center" wrapText="1"/>
    </xf>
    <xf numFmtId="0" fontId="39" fillId="10" borderId="0" xfId="0" applyFont="1" applyFill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27" fillId="6" borderId="0" xfId="0" applyFont="1" applyFill="1" applyAlignment="1" applyProtection="1">
      <alignment horizontal="center"/>
      <protection hidden="1"/>
    </xf>
    <xf numFmtId="0" fontId="26" fillId="6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388">
    <cellStyle name="Comma" xfId="387" builtinId="3"/>
    <cellStyle name="Comma 10" xfId="385" xr:uid="{00000000-0005-0000-0000-000000000000}"/>
    <cellStyle name="Comma 2" xfId="362" xr:uid="{00000000-0005-0000-0000-000001000000}"/>
    <cellStyle name="Comma 2 10" xfId="29" xr:uid="{00000000-0005-0000-0000-000002000000}"/>
    <cellStyle name="Comma 2 100" xfId="296" xr:uid="{00000000-0005-0000-0000-000003000000}"/>
    <cellStyle name="Comma 2 101" xfId="299" xr:uid="{00000000-0005-0000-0000-000004000000}"/>
    <cellStyle name="Comma 2 102" xfId="302" xr:uid="{00000000-0005-0000-0000-000005000000}"/>
    <cellStyle name="Comma 2 103" xfId="305" xr:uid="{00000000-0005-0000-0000-000006000000}"/>
    <cellStyle name="Comma 2 104" xfId="308" xr:uid="{00000000-0005-0000-0000-000007000000}"/>
    <cellStyle name="Comma 2 105" xfId="311" xr:uid="{00000000-0005-0000-0000-000008000000}"/>
    <cellStyle name="Comma 2 106" xfId="314" xr:uid="{00000000-0005-0000-0000-000009000000}"/>
    <cellStyle name="Comma 2 107" xfId="317" xr:uid="{00000000-0005-0000-0000-00000A000000}"/>
    <cellStyle name="Comma 2 108" xfId="320" xr:uid="{00000000-0005-0000-0000-00000B000000}"/>
    <cellStyle name="Comma 2 109" xfId="323" xr:uid="{00000000-0005-0000-0000-00000C000000}"/>
    <cellStyle name="Comma 2 11" xfId="32" xr:uid="{00000000-0005-0000-0000-00000D000000}"/>
    <cellStyle name="Comma 2 110" xfId="326" xr:uid="{00000000-0005-0000-0000-00000E000000}"/>
    <cellStyle name="Comma 2 111" xfId="329" xr:uid="{00000000-0005-0000-0000-00000F000000}"/>
    <cellStyle name="Comma 2 112" xfId="332" xr:uid="{00000000-0005-0000-0000-000010000000}"/>
    <cellStyle name="Comma 2 113" xfId="335" xr:uid="{00000000-0005-0000-0000-000011000000}"/>
    <cellStyle name="Comma 2 114" xfId="338" xr:uid="{00000000-0005-0000-0000-000012000000}"/>
    <cellStyle name="Comma 2 115" xfId="341" xr:uid="{00000000-0005-0000-0000-000013000000}"/>
    <cellStyle name="Comma 2 116" xfId="344" xr:uid="{00000000-0005-0000-0000-000014000000}"/>
    <cellStyle name="Comma 2 117" xfId="347" xr:uid="{00000000-0005-0000-0000-000015000000}"/>
    <cellStyle name="Comma 2 118" xfId="350" xr:uid="{00000000-0005-0000-0000-000016000000}"/>
    <cellStyle name="Comma 2 119" xfId="353" xr:uid="{00000000-0005-0000-0000-000017000000}"/>
    <cellStyle name="Comma 2 12" xfId="35" xr:uid="{00000000-0005-0000-0000-000018000000}"/>
    <cellStyle name="Comma 2 120" xfId="356" xr:uid="{00000000-0005-0000-0000-000019000000}"/>
    <cellStyle name="Comma 2 13" xfId="38" xr:uid="{00000000-0005-0000-0000-00001A000000}"/>
    <cellStyle name="Comma 2 14" xfId="41" xr:uid="{00000000-0005-0000-0000-00001B000000}"/>
    <cellStyle name="Comma 2 15" xfId="44" xr:uid="{00000000-0005-0000-0000-00001C000000}"/>
    <cellStyle name="Comma 2 16" xfId="47" xr:uid="{00000000-0005-0000-0000-00001D000000}"/>
    <cellStyle name="Comma 2 17" xfId="50" xr:uid="{00000000-0005-0000-0000-00001E000000}"/>
    <cellStyle name="Comma 2 18" xfId="53" xr:uid="{00000000-0005-0000-0000-00001F000000}"/>
    <cellStyle name="Comma 2 19" xfId="56" xr:uid="{00000000-0005-0000-0000-000020000000}"/>
    <cellStyle name="Comma 2 2" xfId="5" xr:uid="{00000000-0005-0000-0000-000021000000}"/>
    <cellStyle name="Comma 2 20" xfId="59" xr:uid="{00000000-0005-0000-0000-000022000000}"/>
    <cellStyle name="Comma 2 21" xfId="62" xr:uid="{00000000-0005-0000-0000-000023000000}"/>
    <cellStyle name="Comma 2 22" xfId="65" xr:uid="{00000000-0005-0000-0000-000024000000}"/>
    <cellStyle name="Comma 2 23" xfId="68" xr:uid="{00000000-0005-0000-0000-000025000000}"/>
    <cellStyle name="Comma 2 24" xfId="71" xr:uid="{00000000-0005-0000-0000-000026000000}"/>
    <cellStyle name="Comma 2 25" xfId="74" xr:uid="{00000000-0005-0000-0000-000027000000}"/>
    <cellStyle name="Comma 2 26" xfId="77" xr:uid="{00000000-0005-0000-0000-000028000000}"/>
    <cellStyle name="Comma 2 27" xfId="80" xr:uid="{00000000-0005-0000-0000-000029000000}"/>
    <cellStyle name="Comma 2 28" xfId="83" xr:uid="{00000000-0005-0000-0000-00002A000000}"/>
    <cellStyle name="Comma 2 29" xfId="86" xr:uid="{00000000-0005-0000-0000-00002B000000}"/>
    <cellStyle name="Comma 2 3" xfId="8" xr:uid="{00000000-0005-0000-0000-00002C000000}"/>
    <cellStyle name="Comma 2 30" xfId="89" xr:uid="{00000000-0005-0000-0000-00002D000000}"/>
    <cellStyle name="Comma 2 31" xfId="92" xr:uid="{00000000-0005-0000-0000-00002E000000}"/>
    <cellStyle name="Comma 2 32" xfId="95" xr:uid="{00000000-0005-0000-0000-00002F000000}"/>
    <cellStyle name="Comma 2 33" xfId="98" xr:uid="{00000000-0005-0000-0000-000030000000}"/>
    <cellStyle name="Comma 2 34" xfId="101" xr:uid="{00000000-0005-0000-0000-000031000000}"/>
    <cellStyle name="Comma 2 35" xfId="104" xr:uid="{00000000-0005-0000-0000-000032000000}"/>
    <cellStyle name="Comma 2 36" xfId="107" xr:uid="{00000000-0005-0000-0000-000033000000}"/>
    <cellStyle name="Comma 2 37" xfId="110" xr:uid="{00000000-0005-0000-0000-000034000000}"/>
    <cellStyle name="Comma 2 38" xfId="113" xr:uid="{00000000-0005-0000-0000-000035000000}"/>
    <cellStyle name="Comma 2 39" xfId="116" xr:uid="{00000000-0005-0000-0000-000036000000}"/>
    <cellStyle name="Comma 2 4" xfId="11" xr:uid="{00000000-0005-0000-0000-000037000000}"/>
    <cellStyle name="Comma 2 40" xfId="119" xr:uid="{00000000-0005-0000-0000-000038000000}"/>
    <cellStyle name="Comma 2 41" xfId="122" xr:uid="{00000000-0005-0000-0000-000039000000}"/>
    <cellStyle name="Comma 2 42" xfId="125" xr:uid="{00000000-0005-0000-0000-00003A000000}"/>
    <cellStyle name="Comma 2 43" xfId="128" xr:uid="{00000000-0005-0000-0000-00003B000000}"/>
    <cellStyle name="Comma 2 44" xfId="131" xr:uid="{00000000-0005-0000-0000-00003C000000}"/>
    <cellStyle name="Comma 2 45" xfId="134" xr:uid="{00000000-0005-0000-0000-00003D000000}"/>
    <cellStyle name="Comma 2 46" xfId="137" xr:uid="{00000000-0005-0000-0000-00003E000000}"/>
    <cellStyle name="Comma 2 47" xfId="140" xr:uid="{00000000-0005-0000-0000-00003F000000}"/>
    <cellStyle name="Comma 2 48" xfId="143" xr:uid="{00000000-0005-0000-0000-000040000000}"/>
    <cellStyle name="Comma 2 49" xfId="146" xr:uid="{00000000-0005-0000-0000-000041000000}"/>
    <cellStyle name="Comma 2 5" xfId="14" xr:uid="{00000000-0005-0000-0000-000042000000}"/>
    <cellStyle name="Comma 2 50" xfId="149" xr:uid="{00000000-0005-0000-0000-000043000000}"/>
    <cellStyle name="Comma 2 51" xfId="152" xr:uid="{00000000-0005-0000-0000-000044000000}"/>
    <cellStyle name="Comma 2 52" xfId="154" xr:uid="{00000000-0005-0000-0000-000045000000}"/>
    <cellStyle name="Comma 2 53" xfId="156" xr:uid="{00000000-0005-0000-0000-000046000000}"/>
    <cellStyle name="Comma 2 54" xfId="159" xr:uid="{00000000-0005-0000-0000-000047000000}"/>
    <cellStyle name="Comma 2 55" xfId="162" xr:uid="{00000000-0005-0000-0000-000048000000}"/>
    <cellStyle name="Comma 2 56" xfId="165" xr:uid="{00000000-0005-0000-0000-000049000000}"/>
    <cellStyle name="Comma 2 57" xfId="168" xr:uid="{00000000-0005-0000-0000-00004A000000}"/>
    <cellStyle name="Comma 2 58" xfId="171" xr:uid="{00000000-0005-0000-0000-00004B000000}"/>
    <cellStyle name="Comma 2 59" xfId="174" xr:uid="{00000000-0005-0000-0000-00004C000000}"/>
    <cellStyle name="Comma 2 6" xfId="17" xr:uid="{00000000-0005-0000-0000-00004D000000}"/>
    <cellStyle name="Comma 2 60" xfId="177" xr:uid="{00000000-0005-0000-0000-00004E000000}"/>
    <cellStyle name="Comma 2 61" xfId="180" xr:uid="{00000000-0005-0000-0000-00004F000000}"/>
    <cellStyle name="Comma 2 62" xfId="183" xr:uid="{00000000-0005-0000-0000-000050000000}"/>
    <cellStyle name="Comma 2 63" xfId="186" xr:uid="{00000000-0005-0000-0000-000051000000}"/>
    <cellStyle name="Comma 2 64" xfId="188" xr:uid="{00000000-0005-0000-0000-000052000000}"/>
    <cellStyle name="Comma 2 65" xfId="191" xr:uid="{00000000-0005-0000-0000-000053000000}"/>
    <cellStyle name="Comma 2 66" xfId="194" xr:uid="{00000000-0005-0000-0000-000054000000}"/>
    <cellStyle name="Comma 2 67" xfId="197" xr:uid="{00000000-0005-0000-0000-000055000000}"/>
    <cellStyle name="Comma 2 68" xfId="200" xr:uid="{00000000-0005-0000-0000-000056000000}"/>
    <cellStyle name="Comma 2 69" xfId="203" xr:uid="{00000000-0005-0000-0000-000057000000}"/>
    <cellStyle name="Comma 2 7" xfId="20" xr:uid="{00000000-0005-0000-0000-000058000000}"/>
    <cellStyle name="Comma 2 70" xfId="206" xr:uid="{00000000-0005-0000-0000-000059000000}"/>
    <cellStyle name="Comma 2 71" xfId="209" xr:uid="{00000000-0005-0000-0000-00005A000000}"/>
    <cellStyle name="Comma 2 72" xfId="212" xr:uid="{00000000-0005-0000-0000-00005B000000}"/>
    <cellStyle name="Comma 2 73" xfId="215" xr:uid="{00000000-0005-0000-0000-00005C000000}"/>
    <cellStyle name="Comma 2 74" xfId="218" xr:uid="{00000000-0005-0000-0000-00005D000000}"/>
    <cellStyle name="Comma 2 75" xfId="221" xr:uid="{00000000-0005-0000-0000-00005E000000}"/>
    <cellStyle name="Comma 2 76" xfId="224" xr:uid="{00000000-0005-0000-0000-00005F000000}"/>
    <cellStyle name="Comma 2 77" xfId="227" xr:uid="{00000000-0005-0000-0000-000060000000}"/>
    <cellStyle name="Comma 2 78" xfId="230" xr:uid="{00000000-0005-0000-0000-000061000000}"/>
    <cellStyle name="Comma 2 79" xfId="233" xr:uid="{00000000-0005-0000-0000-000062000000}"/>
    <cellStyle name="Comma 2 8" xfId="23" xr:uid="{00000000-0005-0000-0000-000063000000}"/>
    <cellStyle name="Comma 2 80" xfId="236" xr:uid="{00000000-0005-0000-0000-000064000000}"/>
    <cellStyle name="Comma 2 81" xfId="239" xr:uid="{00000000-0005-0000-0000-000065000000}"/>
    <cellStyle name="Comma 2 82" xfId="242" xr:uid="{00000000-0005-0000-0000-000066000000}"/>
    <cellStyle name="Comma 2 83" xfId="245" xr:uid="{00000000-0005-0000-0000-000067000000}"/>
    <cellStyle name="Comma 2 84" xfId="248" xr:uid="{00000000-0005-0000-0000-000068000000}"/>
    <cellStyle name="Comma 2 85" xfId="251" xr:uid="{00000000-0005-0000-0000-000069000000}"/>
    <cellStyle name="Comma 2 86" xfId="254" xr:uid="{00000000-0005-0000-0000-00006A000000}"/>
    <cellStyle name="Comma 2 87" xfId="257" xr:uid="{00000000-0005-0000-0000-00006B000000}"/>
    <cellStyle name="Comma 2 88" xfId="260" xr:uid="{00000000-0005-0000-0000-00006C000000}"/>
    <cellStyle name="Comma 2 89" xfId="263" xr:uid="{00000000-0005-0000-0000-00006D000000}"/>
    <cellStyle name="Comma 2 9" xfId="26" xr:uid="{00000000-0005-0000-0000-00006E000000}"/>
    <cellStyle name="Comma 2 90" xfId="266" xr:uid="{00000000-0005-0000-0000-00006F000000}"/>
    <cellStyle name="Comma 2 91" xfId="269" xr:uid="{00000000-0005-0000-0000-000070000000}"/>
    <cellStyle name="Comma 2 92" xfId="272" xr:uid="{00000000-0005-0000-0000-000071000000}"/>
    <cellStyle name="Comma 2 93" xfId="275" xr:uid="{00000000-0005-0000-0000-000072000000}"/>
    <cellStyle name="Comma 2 94" xfId="278" xr:uid="{00000000-0005-0000-0000-000073000000}"/>
    <cellStyle name="Comma 2 95" xfId="281" xr:uid="{00000000-0005-0000-0000-000074000000}"/>
    <cellStyle name="Comma 2 96" xfId="284" xr:uid="{00000000-0005-0000-0000-000075000000}"/>
    <cellStyle name="Comma 2 97" xfId="287" xr:uid="{00000000-0005-0000-0000-000076000000}"/>
    <cellStyle name="Comma 2 98" xfId="290" xr:uid="{00000000-0005-0000-0000-000077000000}"/>
    <cellStyle name="Comma 2 99" xfId="293" xr:uid="{00000000-0005-0000-0000-000078000000}"/>
    <cellStyle name="Comma 3" xfId="360" xr:uid="{00000000-0005-0000-0000-000079000000}"/>
    <cellStyle name="Comma 4" xfId="365" xr:uid="{00000000-0005-0000-0000-00007A000000}"/>
    <cellStyle name="Comma 5" xfId="369" xr:uid="{00000000-0005-0000-0000-00007B000000}"/>
    <cellStyle name="Comma 6" xfId="373" xr:uid="{00000000-0005-0000-0000-00007C000000}"/>
    <cellStyle name="Comma 7" xfId="376" xr:uid="{00000000-0005-0000-0000-00007D000000}"/>
    <cellStyle name="Comma 8" xfId="379" xr:uid="{00000000-0005-0000-0000-00007E000000}"/>
    <cellStyle name="Comma 9" xfId="382" xr:uid="{00000000-0005-0000-0000-00007F000000}"/>
    <cellStyle name="Currency" xfId="1" builtinId="4"/>
    <cellStyle name="Currency 10" xfId="25" xr:uid="{00000000-0005-0000-0000-000080000000}"/>
    <cellStyle name="Currency 100" xfId="292" xr:uid="{00000000-0005-0000-0000-000081000000}"/>
    <cellStyle name="Currency 101" xfId="295" xr:uid="{00000000-0005-0000-0000-000082000000}"/>
    <cellStyle name="Currency 102" xfId="298" xr:uid="{00000000-0005-0000-0000-000083000000}"/>
    <cellStyle name="Currency 103" xfId="301" xr:uid="{00000000-0005-0000-0000-000084000000}"/>
    <cellStyle name="Currency 104" xfId="304" xr:uid="{00000000-0005-0000-0000-000085000000}"/>
    <cellStyle name="Currency 105" xfId="307" xr:uid="{00000000-0005-0000-0000-000086000000}"/>
    <cellStyle name="Currency 106" xfId="310" xr:uid="{00000000-0005-0000-0000-000087000000}"/>
    <cellStyle name="Currency 107" xfId="313" xr:uid="{00000000-0005-0000-0000-000088000000}"/>
    <cellStyle name="Currency 108" xfId="316" xr:uid="{00000000-0005-0000-0000-000089000000}"/>
    <cellStyle name="Currency 109" xfId="319" xr:uid="{00000000-0005-0000-0000-00008A000000}"/>
    <cellStyle name="Currency 11" xfId="28" xr:uid="{00000000-0005-0000-0000-00008B000000}"/>
    <cellStyle name="Currency 110" xfId="322" xr:uid="{00000000-0005-0000-0000-00008C000000}"/>
    <cellStyle name="Currency 111" xfId="325" xr:uid="{00000000-0005-0000-0000-00008D000000}"/>
    <cellStyle name="Currency 112" xfId="328" xr:uid="{00000000-0005-0000-0000-00008E000000}"/>
    <cellStyle name="Currency 113" xfId="331" xr:uid="{00000000-0005-0000-0000-00008F000000}"/>
    <cellStyle name="Currency 114" xfId="334" xr:uid="{00000000-0005-0000-0000-000090000000}"/>
    <cellStyle name="Currency 115" xfId="337" xr:uid="{00000000-0005-0000-0000-000091000000}"/>
    <cellStyle name="Currency 116" xfId="340" xr:uid="{00000000-0005-0000-0000-000092000000}"/>
    <cellStyle name="Currency 117" xfId="343" xr:uid="{00000000-0005-0000-0000-000093000000}"/>
    <cellStyle name="Currency 118" xfId="346" xr:uid="{00000000-0005-0000-0000-000094000000}"/>
    <cellStyle name="Currency 119" xfId="349" xr:uid="{00000000-0005-0000-0000-000095000000}"/>
    <cellStyle name="Currency 12" xfId="31" xr:uid="{00000000-0005-0000-0000-000096000000}"/>
    <cellStyle name="Currency 120" xfId="352" xr:uid="{00000000-0005-0000-0000-000097000000}"/>
    <cellStyle name="Currency 121" xfId="355" xr:uid="{00000000-0005-0000-0000-000098000000}"/>
    <cellStyle name="Currency 122" xfId="374" xr:uid="{00000000-0005-0000-0000-000099000000}"/>
    <cellStyle name="Currency 123" xfId="380" xr:uid="{00000000-0005-0000-0000-00009A000000}"/>
    <cellStyle name="Currency 13" xfId="34" xr:uid="{00000000-0005-0000-0000-00009B000000}"/>
    <cellStyle name="Currency 14" xfId="37" xr:uid="{00000000-0005-0000-0000-00009C000000}"/>
    <cellStyle name="Currency 15" xfId="40" xr:uid="{00000000-0005-0000-0000-00009D000000}"/>
    <cellStyle name="Currency 16" xfId="43" xr:uid="{00000000-0005-0000-0000-00009E000000}"/>
    <cellStyle name="Currency 17" xfId="46" xr:uid="{00000000-0005-0000-0000-00009F000000}"/>
    <cellStyle name="Currency 18" xfId="49" xr:uid="{00000000-0005-0000-0000-0000A0000000}"/>
    <cellStyle name="Currency 19" xfId="52" xr:uid="{00000000-0005-0000-0000-0000A1000000}"/>
    <cellStyle name="Currency 2" xfId="4" xr:uid="{00000000-0005-0000-0000-0000A2000000}"/>
    <cellStyle name="Currency 20" xfId="55" xr:uid="{00000000-0005-0000-0000-0000A3000000}"/>
    <cellStyle name="Currency 21" xfId="58" xr:uid="{00000000-0005-0000-0000-0000A4000000}"/>
    <cellStyle name="Currency 22" xfId="61" xr:uid="{00000000-0005-0000-0000-0000A5000000}"/>
    <cellStyle name="Currency 23" xfId="64" xr:uid="{00000000-0005-0000-0000-0000A6000000}"/>
    <cellStyle name="Currency 24" xfId="67" xr:uid="{00000000-0005-0000-0000-0000A7000000}"/>
    <cellStyle name="Currency 25" xfId="70" xr:uid="{00000000-0005-0000-0000-0000A8000000}"/>
    <cellStyle name="Currency 26" xfId="73" xr:uid="{00000000-0005-0000-0000-0000A9000000}"/>
    <cellStyle name="Currency 27" xfId="76" xr:uid="{00000000-0005-0000-0000-0000AA000000}"/>
    <cellStyle name="Currency 28" xfId="79" xr:uid="{00000000-0005-0000-0000-0000AB000000}"/>
    <cellStyle name="Currency 29" xfId="82" xr:uid="{00000000-0005-0000-0000-0000AC000000}"/>
    <cellStyle name="Currency 3" xfId="2" xr:uid="{00000000-0005-0000-0000-0000AD000000}"/>
    <cellStyle name="Currency 30" xfId="85" xr:uid="{00000000-0005-0000-0000-0000AE000000}"/>
    <cellStyle name="Currency 31" xfId="88" xr:uid="{00000000-0005-0000-0000-0000AF000000}"/>
    <cellStyle name="Currency 32" xfId="91" xr:uid="{00000000-0005-0000-0000-0000B0000000}"/>
    <cellStyle name="Currency 33" xfId="94" xr:uid="{00000000-0005-0000-0000-0000B1000000}"/>
    <cellStyle name="Currency 34" xfId="97" xr:uid="{00000000-0005-0000-0000-0000B2000000}"/>
    <cellStyle name="Currency 35" xfId="100" xr:uid="{00000000-0005-0000-0000-0000B3000000}"/>
    <cellStyle name="Currency 36" xfId="103" xr:uid="{00000000-0005-0000-0000-0000B4000000}"/>
    <cellStyle name="Currency 37" xfId="106" xr:uid="{00000000-0005-0000-0000-0000B5000000}"/>
    <cellStyle name="Currency 38" xfId="109" xr:uid="{00000000-0005-0000-0000-0000B6000000}"/>
    <cellStyle name="Currency 39" xfId="112" xr:uid="{00000000-0005-0000-0000-0000B7000000}"/>
    <cellStyle name="Currency 4" xfId="7" xr:uid="{00000000-0005-0000-0000-0000B8000000}"/>
    <cellStyle name="Currency 40" xfId="115" xr:uid="{00000000-0005-0000-0000-0000B9000000}"/>
    <cellStyle name="Currency 41" xfId="118" xr:uid="{00000000-0005-0000-0000-0000BA000000}"/>
    <cellStyle name="Currency 42" xfId="121" xr:uid="{00000000-0005-0000-0000-0000BB000000}"/>
    <cellStyle name="Currency 43" xfId="124" xr:uid="{00000000-0005-0000-0000-0000BC000000}"/>
    <cellStyle name="Currency 44" xfId="127" xr:uid="{00000000-0005-0000-0000-0000BD000000}"/>
    <cellStyle name="Currency 45" xfId="130" xr:uid="{00000000-0005-0000-0000-0000BE000000}"/>
    <cellStyle name="Currency 46" xfId="133" xr:uid="{00000000-0005-0000-0000-0000BF000000}"/>
    <cellStyle name="Currency 47" xfId="136" xr:uid="{00000000-0005-0000-0000-0000C0000000}"/>
    <cellStyle name="Currency 48" xfId="139" xr:uid="{00000000-0005-0000-0000-0000C1000000}"/>
    <cellStyle name="Currency 49" xfId="142" xr:uid="{00000000-0005-0000-0000-0000C2000000}"/>
    <cellStyle name="Currency 5" xfId="10" xr:uid="{00000000-0005-0000-0000-0000C3000000}"/>
    <cellStyle name="Currency 50" xfId="145" xr:uid="{00000000-0005-0000-0000-0000C4000000}"/>
    <cellStyle name="Currency 51" xfId="148" xr:uid="{00000000-0005-0000-0000-0000C5000000}"/>
    <cellStyle name="Currency 52" xfId="151" xr:uid="{00000000-0005-0000-0000-0000C6000000}"/>
    <cellStyle name="Currency 53" xfId="361" xr:uid="{00000000-0005-0000-0000-0000C7000000}"/>
    <cellStyle name="Currency 54" xfId="366" xr:uid="{00000000-0005-0000-0000-0000C8000000}"/>
    <cellStyle name="Currency 55" xfId="158" xr:uid="{00000000-0005-0000-0000-0000C9000000}"/>
    <cellStyle name="Currency 56" xfId="161" xr:uid="{00000000-0005-0000-0000-0000CA000000}"/>
    <cellStyle name="Currency 57" xfId="164" xr:uid="{00000000-0005-0000-0000-0000CB000000}"/>
    <cellStyle name="Currency 58" xfId="167" xr:uid="{00000000-0005-0000-0000-0000CC000000}"/>
    <cellStyle name="Currency 59" xfId="170" xr:uid="{00000000-0005-0000-0000-0000CD000000}"/>
    <cellStyle name="Currency 6" xfId="13" xr:uid="{00000000-0005-0000-0000-0000CE000000}"/>
    <cellStyle name="Currency 60" xfId="173" xr:uid="{00000000-0005-0000-0000-0000CF000000}"/>
    <cellStyle name="Currency 61" xfId="176" xr:uid="{00000000-0005-0000-0000-0000D0000000}"/>
    <cellStyle name="Currency 62" xfId="179" xr:uid="{00000000-0005-0000-0000-0000D1000000}"/>
    <cellStyle name="Currency 63" xfId="182" xr:uid="{00000000-0005-0000-0000-0000D2000000}"/>
    <cellStyle name="Currency 64" xfId="185" xr:uid="{00000000-0005-0000-0000-0000D3000000}"/>
    <cellStyle name="Currency 65" xfId="370" xr:uid="{00000000-0005-0000-0000-0000D4000000}"/>
    <cellStyle name="Currency 66" xfId="190" xr:uid="{00000000-0005-0000-0000-0000D5000000}"/>
    <cellStyle name="Currency 67" xfId="193" xr:uid="{00000000-0005-0000-0000-0000D6000000}"/>
    <cellStyle name="Currency 68" xfId="196" xr:uid="{00000000-0005-0000-0000-0000D7000000}"/>
    <cellStyle name="Currency 69" xfId="199" xr:uid="{00000000-0005-0000-0000-0000D8000000}"/>
    <cellStyle name="Currency 7" xfId="16" xr:uid="{00000000-0005-0000-0000-0000D9000000}"/>
    <cellStyle name="Currency 70" xfId="202" xr:uid="{00000000-0005-0000-0000-0000DA000000}"/>
    <cellStyle name="Currency 71" xfId="205" xr:uid="{00000000-0005-0000-0000-0000DB000000}"/>
    <cellStyle name="Currency 72" xfId="208" xr:uid="{00000000-0005-0000-0000-0000DC000000}"/>
    <cellStyle name="Currency 73" xfId="211" xr:uid="{00000000-0005-0000-0000-0000DD000000}"/>
    <cellStyle name="Currency 74" xfId="214" xr:uid="{00000000-0005-0000-0000-0000DE000000}"/>
    <cellStyle name="Currency 75" xfId="217" xr:uid="{00000000-0005-0000-0000-0000DF000000}"/>
    <cellStyle name="Currency 76" xfId="220" xr:uid="{00000000-0005-0000-0000-0000E0000000}"/>
    <cellStyle name="Currency 77" xfId="223" xr:uid="{00000000-0005-0000-0000-0000E1000000}"/>
    <cellStyle name="Currency 78" xfId="226" xr:uid="{00000000-0005-0000-0000-0000E2000000}"/>
    <cellStyle name="Currency 79" xfId="229" xr:uid="{00000000-0005-0000-0000-0000E3000000}"/>
    <cellStyle name="Currency 8" xfId="19" xr:uid="{00000000-0005-0000-0000-0000E4000000}"/>
    <cellStyle name="Currency 80" xfId="232" xr:uid="{00000000-0005-0000-0000-0000E5000000}"/>
    <cellStyle name="Currency 81" xfId="235" xr:uid="{00000000-0005-0000-0000-0000E6000000}"/>
    <cellStyle name="Currency 82" xfId="238" xr:uid="{00000000-0005-0000-0000-0000E7000000}"/>
    <cellStyle name="Currency 83" xfId="241" xr:uid="{00000000-0005-0000-0000-0000E8000000}"/>
    <cellStyle name="Currency 84" xfId="244" xr:uid="{00000000-0005-0000-0000-0000E9000000}"/>
    <cellStyle name="Currency 85" xfId="247" xr:uid="{00000000-0005-0000-0000-0000EA000000}"/>
    <cellStyle name="Currency 86" xfId="250" xr:uid="{00000000-0005-0000-0000-0000EB000000}"/>
    <cellStyle name="Currency 87" xfId="253" xr:uid="{00000000-0005-0000-0000-0000EC000000}"/>
    <cellStyle name="Currency 88" xfId="256" xr:uid="{00000000-0005-0000-0000-0000ED000000}"/>
    <cellStyle name="Currency 89" xfId="259" xr:uid="{00000000-0005-0000-0000-0000EE000000}"/>
    <cellStyle name="Currency 9" xfId="22" xr:uid="{00000000-0005-0000-0000-0000EF000000}"/>
    <cellStyle name="Currency 90" xfId="262" xr:uid="{00000000-0005-0000-0000-0000F0000000}"/>
    <cellStyle name="Currency 91" xfId="265" xr:uid="{00000000-0005-0000-0000-0000F1000000}"/>
    <cellStyle name="Currency 92" xfId="268" xr:uid="{00000000-0005-0000-0000-0000F2000000}"/>
    <cellStyle name="Currency 93" xfId="271" xr:uid="{00000000-0005-0000-0000-0000F3000000}"/>
    <cellStyle name="Currency 94" xfId="274" xr:uid="{00000000-0005-0000-0000-0000F4000000}"/>
    <cellStyle name="Currency 95" xfId="277" xr:uid="{00000000-0005-0000-0000-0000F5000000}"/>
    <cellStyle name="Currency 96" xfId="280" xr:uid="{00000000-0005-0000-0000-0000F6000000}"/>
    <cellStyle name="Currency 97" xfId="283" xr:uid="{00000000-0005-0000-0000-0000F7000000}"/>
    <cellStyle name="Currency 98" xfId="286" xr:uid="{00000000-0005-0000-0000-0000F8000000}"/>
    <cellStyle name="Currency 99" xfId="289" xr:uid="{00000000-0005-0000-0000-0000F9000000}"/>
    <cellStyle name="Normal" xfId="0" builtinId="0"/>
    <cellStyle name="Normal 10" xfId="384" xr:uid="{00000000-0005-0000-0000-0000FD000000}"/>
    <cellStyle name="Normal 2" xfId="357" xr:uid="{00000000-0005-0000-0000-0000FE000000}"/>
    <cellStyle name="Normal 2 10" xfId="27" xr:uid="{00000000-0005-0000-0000-0000FF000000}"/>
    <cellStyle name="Normal 2 100" xfId="294" xr:uid="{00000000-0005-0000-0000-000000010000}"/>
    <cellStyle name="Normal 2 101" xfId="297" xr:uid="{00000000-0005-0000-0000-000001010000}"/>
    <cellStyle name="Normal 2 102" xfId="300" xr:uid="{00000000-0005-0000-0000-000002010000}"/>
    <cellStyle name="Normal 2 103" xfId="303" xr:uid="{00000000-0005-0000-0000-000003010000}"/>
    <cellStyle name="Normal 2 104" xfId="306" xr:uid="{00000000-0005-0000-0000-000004010000}"/>
    <cellStyle name="Normal 2 105" xfId="309" xr:uid="{00000000-0005-0000-0000-000005010000}"/>
    <cellStyle name="Normal 2 106" xfId="312" xr:uid="{00000000-0005-0000-0000-000006010000}"/>
    <cellStyle name="Normal 2 107" xfId="315" xr:uid="{00000000-0005-0000-0000-000007010000}"/>
    <cellStyle name="Normal 2 108" xfId="318" xr:uid="{00000000-0005-0000-0000-000008010000}"/>
    <cellStyle name="Normal 2 109" xfId="321" xr:uid="{00000000-0005-0000-0000-000009010000}"/>
    <cellStyle name="Normal 2 11" xfId="30" xr:uid="{00000000-0005-0000-0000-00000A010000}"/>
    <cellStyle name="Normal 2 110" xfId="324" xr:uid="{00000000-0005-0000-0000-00000B010000}"/>
    <cellStyle name="Normal 2 111" xfId="327" xr:uid="{00000000-0005-0000-0000-00000C010000}"/>
    <cellStyle name="Normal 2 112" xfId="330" xr:uid="{00000000-0005-0000-0000-00000D010000}"/>
    <cellStyle name="Normal 2 113" xfId="333" xr:uid="{00000000-0005-0000-0000-00000E010000}"/>
    <cellStyle name="Normal 2 114" xfId="336" xr:uid="{00000000-0005-0000-0000-00000F010000}"/>
    <cellStyle name="Normal 2 115" xfId="339" xr:uid="{00000000-0005-0000-0000-000010010000}"/>
    <cellStyle name="Normal 2 116" xfId="342" xr:uid="{00000000-0005-0000-0000-000011010000}"/>
    <cellStyle name="Normal 2 117" xfId="345" xr:uid="{00000000-0005-0000-0000-000012010000}"/>
    <cellStyle name="Normal 2 118" xfId="348" xr:uid="{00000000-0005-0000-0000-000013010000}"/>
    <cellStyle name="Normal 2 119" xfId="351" xr:uid="{00000000-0005-0000-0000-000014010000}"/>
    <cellStyle name="Normal 2 12" xfId="33" xr:uid="{00000000-0005-0000-0000-000015010000}"/>
    <cellStyle name="Normal 2 120" xfId="354" xr:uid="{00000000-0005-0000-0000-000016010000}"/>
    <cellStyle name="Normal 2 13" xfId="36" xr:uid="{00000000-0005-0000-0000-000017010000}"/>
    <cellStyle name="Normal 2 14" xfId="39" xr:uid="{00000000-0005-0000-0000-000018010000}"/>
    <cellStyle name="Normal 2 15" xfId="42" xr:uid="{00000000-0005-0000-0000-000019010000}"/>
    <cellStyle name="Normal 2 16" xfId="45" xr:uid="{00000000-0005-0000-0000-00001A010000}"/>
    <cellStyle name="Normal 2 17" xfId="48" xr:uid="{00000000-0005-0000-0000-00001B010000}"/>
    <cellStyle name="Normal 2 18" xfId="51" xr:uid="{00000000-0005-0000-0000-00001C010000}"/>
    <cellStyle name="Normal 2 19" xfId="54" xr:uid="{00000000-0005-0000-0000-00001D010000}"/>
    <cellStyle name="Normal 2 2" xfId="3" xr:uid="{00000000-0005-0000-0000-00001E010000}"/>
    <cellStyle name="Normal 2 2 2" xfId="377" xr:uid="{00000000-0005-0000-0000-00001F010000}"/>
    <cellStyle name="Normal 2 20" xfId="57" xr:uid="{00000000-0005-0000-0000-000020010000}"/>
    <cellStyle name="Normal 2 21" xfId="60" xr:uid="{00000000-0005-0000-0000-000021010000}"/>
    <cellStyle name="Normal 2 22" xfId="63" xr:uid="{00000000-0005-0000-0000-000022010000}"/>
    <cellStyle name="Normal 2 23" xfId="66" xr:uid="{00000000-0005-0000-0000-000023010000}"/>
    <cellStyle name="Normal 2 24" xfId="69" xr:uid="{00000000-0005-0000-0000-000024010000}"/>
    <cellStyle name="Normal 2 25" xfId="72" xr:uid="{00000000-0005-0000-0000-000025010000}"/>
    <cellStyle name="Normal 2 26" xfId="75" xr:uid="{00000000-0005-0000-0000-000026010000}"/>
    <cellStyle name="Normal 2 27" xfId="78" xr:uid="{00000000-0005-0000-0000-000027010000}"/>
    <cellStyle name="Normal 2 28" xfId="81" xr:uid="{00000000-0005-0000-0000-000028010000}"/>
    <cellStyle name="Normal 2 29" xfId="84" xr:uid="{00000000-0005-0000-0000-000029010000}"/>
    <cellStyle name="Normal 2 3" xfId="6" xr:uid="{00000000-0005-0000-0000-00002A010000}"/>
    <cellStyle name="Normal 2 30" xfId="87" xr:uid="{00000000-0005-0000-0000-00002B010000}"/>
    <cellStyle name="Normal 2 31" xfId="90" xr:uid="{00000000-0005-0000-0000-00002C010000}"/>
    <cellStyle name="Normal 2 32" xfId="93" xr:uid="{00000000-0005-0000-0000-00002D010000}"/>
    <cellStyle name="Normal 2 33" xfId="96" xr:uid="{00000000-0005-0000-0000-00002E010000}"/>
    <cellStyle name="Normal 2 34" xfId="99" xr:uid="{00000000-0005-0000-0000-00002F010000}"/>
    <cellStyle name="Normal 2 35" xfId="102" xr:uid="{00000000-0005-0000-0000-000030010000}"/>
    <cellStyle name="Normal 2 36" xfId="105" xr:uid="{00000000-0005-0000-0000-000031010000}"/>
    <cellStyle name="Normal 2 37" xfId="108" xr:uid="{00000000-0005-0000-0000-000032010000}"/>
    <cellStyle name="Normal 2 38" xfId="111" xr:uid="{00000000-0005-0000-0000-000033010000}"/>
    <cellStyle name="Normal 2 39" xfId="114" xr:uid="{00000000-0005-0000-0000-000034010000}"/>
    <cellStyle name="Normal 2 4" xfId="9" xr:uid="{00000000-0005-0000-0000-000035010000}"/>
    <cellStyle name="Normal 2 40" xfId="117" xr:uid="{00000000-0005-0000-0000-000036010000}"/>
    <cellStyle name="Normal 2 41" xfId="120" xr:uid="{00000000-0005-0000-0000-000037010000}"/>
    <cellStyle name="Normal 2 42" xfId="123" xr:uid="{00000000-0005-0000-0000-000038010000}"/>
    <cellStyle name="Normal 2 43" xfId="126" xr:uid="{00000000-0005-0000-0000-000039010000}"/>
    <cellStyle name="Normal 2 44" xfId="129" xr:uid="{00000000-0005-0000-0000-00003A010000}"/>
    <cellStyle name="Normal 2 45" xfId="132" xr:uid="{00000000-0005-0000-0000-00003B010000}"/>
    <cellStyle name="Normal 2 46" xfId="135" xr:uid="{00000000-0005-0000-0000-00003C010000}"/>
    <cellStyle name="Normal 2 47" xfId="138" xr:uid="{00000000-0005-0000-0000-00003D010000}"/>
    <cellStyle name="Normal 2 48" xfId="141" xr:uid="{00000000-0005-0000-0000-00003E010000}"/>
    <cellStyle name="Normal 2 49" xfId="144" xr:uid="{00000000-0005-0000-0000-00003F010000}"/>
    <cellStyle name="Normal 2 5" xfId="12" xr:uid="{00000000-0005-0000-0000-000040010000}"/>
    <cellStyle name="Normal 2 50" xfId="147" xr:uid="{00000000-0005-0000-0000-000041010000}"/>
    <cellStyle name="Normal 2 51" xfId="150" xr:uid="{00000000-0005-0000-0000-000042010000}"/>
    <cellStyle name="Normal 2 52" xfId="153" xr:uid="{00000000-0005-0000-0000-000043010000}"/>
    <cellStyle name="Normal 2 53" xfId="155" xr:uid="{00000000-0005-0000-0000-000044010000}"/>
    <cellStyle name="Normal 2 54" xfId="157" xr:uid="{00000000-0005-0000-0000-000045010000}"/>
    <cellStyle name="Normal 2 55" xfId="160" xr:uid="{00000000-0005-0000-0000-000046010000}"/>
    <cellStyle name="Normal 2 56" xfId="163" xr:uid="{00000000-0005-0000-0000-000047010000}"/>
    <cellStyle name="Normal 2 57" xfId="166" xr:uid="{00000000-0005-0000-0000-000048010000}"/>
    <cellStyle name="Normal 2 58" xfId="169" xr:uid="{00000000-0005-0000-0000-000049010000}"/>
    <cellStyle name="Normal 2 59" xfId="172" xr:uid="{00000000-0005-0000-0000-00004A010000}"/>
    <cellStyle name="Normal 2 6" xfId="15" xr:uid="{00000000-0005-0000-0000-00004B010000}"/>
    <cellStyle name="Normal 2 60" xfId="175" xr:uid="{00000000-0005-0000-0000-00004C010000}"/>
    <cellStyle name="Normal 2 61" xfId="178" xr:uid="{00000000-0005-0000-0000-00004D010000}"/>
    <cellStyle name="Normal 2 62" xfId="181" xr:uid="{00000000-0005-0000-0000-00004E010000}"/>
    <cellStyle name="Normal 2 63" xfId="184" xr:uid="{00000000-0005-0000-0000-00004F010000}"/>
    <cellStyle name="Normal 2 64" xfId="187" xr:uid="{00000000-0005-0000-0000-000050010000}"/>
    <cellStyle name="Normal 2 65" xfId="189" xr:uid="{00000000-0005-0000-0000-000051010000}"/>
    <cellStyle name="Normal 2 66" xfId="192" xr:uid="{00000000-0005-0000-0000-000052010000}"/>
    <cellStyle name="Normal 2 67" xfId="195" xr:uid="{00000000-0005-0000-0000-000053010000}"/>
    <cellStyle name="Normal 2 68" xfId="198" xr:uid="{00000000-0005-0000-0000-000054010000}"/>
    <cellStyle name="Normal 2 69" xfId="201" xr:uid="{00000000-0005-0000-0000-000055010000}"/>
    <cellStyle name="Normal 2 7" xfId="18" xr:uid="{00000000-0005-0000-0000-000056010000}"/>
    <cellStyle name="Normal 2 70" xfId="204" xr:uid="{00000000-0005-0000-0000-000057010000}"/>
    <cellStyle name="Normal 2 71" xfId="207" xr:uid="{00000000-0005-0000-0000-000058010000}"/>
    <cellStyle name="Normal 2 72" xfId="210" xr:uid="{00000000-0005-0000-0000-000059010000}"/>
    <cellStyle name="Normal 2 73" xfId="213" xr:uid="{00000000-0005-0000-0000-00005A010000}"/>
    <cellStyle name="Normal 2 74" xfId="216" xr:uid="{00000000-0005-0000-0000-00005B010000}"/>
    <cellStyle name="Normal 2 75" xfId="219" xr:uid="{00000000-0005-0000-0000-00005C010000}"/>
    <cellStyle name="Normal 2 76" xfId="222" xr:uid="{00000000-0005-0000-0000-00005D010000}"/>
    <cellStyle name="Normal 2 77" xfId="225" xr:uid="{00000000-0005-0000-0000-00005E010000}"/>
    <cellStyle name="Normal 2 78" xfId="228" xr:uid="{00000000-0005-0000-0000-00005F010000}"/>
    <cellStyle name="Normal 2 79" xfId="231" xr:uid="{00000000-0005-0000-0000-000060010000}"/>
    <cellStyle name="Normal 2 8" xfId="21" xr:uid="{00000000-0005-0000-0000-000061010000}"/>
    <cellStyle name="Normal 2 80" xfId="234" xr:uid="{00000000-0005-0000-0000-000062010000}"/>
    <cellStyle name="Normal 2 81" xfId="237" xr:uid="{00000000-0005-0000-0000-000063010000}"/>
    <cellStyle name="Normal 2 82" xfId="240" xr:uid="{00000000-0005-0000-0000-000064010000}"/>
    <cellStyle name="Normal 2 83" xfId="243" xr:uid="{00000000-0005-0000-0000-000065010000}"/>
    <cellStyle name="Normal 2 84" xfId="246" xr:uid="{00000000-0005-0000-0000-000066010000}"/>
    <cellStyle name="Normal 2 85" xfId="249" xr:uid="{00000000-0005-0000-0000-000067010000}"/>
    <cellStyle name="Normal 2 86" xfId="252" xr:uid="{00000000-0005-0000-0000-000068010000}"/>
    <cellStyle name="Normal 2 87" xfId="255" xr:uid="{00000000-0005-0000-0000-000069010000}"/>
    <cellStyle name="Normal 2 88" xfId="258" xr:uid="{00000000-0005-0000-0000-00006A010000}"/>
    <cellStyle name="Normal 2 89" xfId="261" xr:uid="{00000000-0005-0000-0000-00006B010000}"/>
    <cellStyle name="Normal 2 9" xfId="24" xr:uid="{00000000-0005-0000-0000-00006C010000}"/>
    <cellStyle name="Normal 2 90" xfId="264" xr:uid="{00000000-0005-0000-0000-00006D010000}"/>
    <cellStyle name="Normal 2 91" xfId="267" xr:uid="{00000000-0005-0000-0000-00006E010000}"/>
    <cellStyle name="Normal 2 92" xfId="270" xr:uid="{00000000-0005-0000-0000-00006F010000}"/>
    <cellStyle name="Normal 2 93" xfId="273" xr:uid="{00000000-0005-0000-0000-000070010000}"/>
    <cellStyle name="Normal 2 94" xfId="276" xr:uid="{00000000-0005-0000-0000-000071010000}"/>
    <cellStyle name="Normal 2 95" xfId="279" xr:uid="{00000000-0005-0000-0000-000072010000}"/>
    <cellStyle name="Normal 2 96" xfId="282" xr:uid="{00000000-0005-0000-0000-000073010000}"/>
    <cellStyle name="Normal 2 97" xfId="285" xr:uid="{00000000-0005-0000-0000-000074010000}"/>
    <cellStyle name="Normal 2 98" xfId="288" xr:uid="{00000000-0005-0000-0000-000075010000}"/>
    <cellStyle name="Normal 2 99" xfId="291" xr:uid="{00000000-0005-0000-0000-000076010000}"/>
    <cellStyle name="Normal 3" xfId="358" xr:uid="{00000000-0005-0000-0000-000077010000}"/>
    <cellStyle name="Normal 4" xfId="363" xr:uid="{00000000-0005-0000-0000-000078010000}"/>
    <cellStyle name="Normal 5" xfId="367" xr:uid="{00000000-0005-0000-0000-000079010000}"/>
    <cellStyle name="Normal 6" xfId="371" xr:uid="{00000000-0005-0000-0000-00007A010000}"/>
    <cellStyle name="Normal 7" xfId="375" xr:uid="{00000000-0005-0000-0000-00007B010000}"/>
    <cellStyle name="Normal 8" xfId="378" xr:uid="{00000000-0005-0000-0000-00007C010000}"/>
    <cellStyle name="Normal 9" xfId="381" xr:uid="{00000000-0005-0000-0000-00007D010000}"/>
    <cellStyle name="Percent 2" xfId="359" xr:uid="{00000000-0005-0000-0000-00007E010000}"/>
    <cellStyle name="Percent 3" xfId="364" xr:uid="{00000000-0005-0000-0000-00007F010000}"/>
    <cellStyle name="Percent 4" xfId="368" xr:uid="{00000000-0005-0000-0000-000080010000}"/>
    <cellStyle name="Percent 5" xfId="372" xr:uid="{00000000-0005-0000-0000-000081010000}"/>
    <cellStyle name="Percent 6" xfId="383" xr:uid="{00000000-0005-0000-0000-000082010000}"/>
    <cellStyle name="Percent 7" xfId="386" xr:uid="{00000000-0005-0000-0000-000083010000}"/>
  </cellStyles>
  <dxfs count="1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0079C8"/>
      <color rgb="FF0078D2"/>
      <color rgb="FF33CCCC"/>
      <color rgb="FFB1B3B4"/>
      <color rgb="FF007A3D"/>
      <color rgb="FF00335B"/>
      <color rgb="FF939905"/>
      <color rgb="FF008789"/>
      <color rgb="FFAE99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fmlaLink="$G$22"/>
</file>

<file path=xl/ctrlProps/ctrlProp2.xml><?xml version="1.0" encoding="utf-8"?>
<formControlPr xmlns="http://schemas.microsoft.com/office/spreadsheetml/2009/9/main" objectType="CheckBox" checked="Checked" fmlaLink="$G$24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Bupa MAX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139699</xdr:colOff>
      <xdr:row>22</xdr:row>
      <xdr:rowOff>157956</xdr:rowOff>
    </xdr:from>
    <xdr:to>
      <xdr:col>6</xdr:col>
      <xdr:colOff>223519</xdr:colOff>
      <xdr:row>29</xdr:row>
      <xdr:rowOff>203676</xdr:rowOff>
    </xdr:to>
    <xdr:sp macro="" textlink="">
      <xdr:nvSpPr>
        <xdr:cNvPr id="6" name="Oval 2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7505699" y="4983956"/>
          <a:ext cx="1645920" cy="1645920"/>
        </a:xfrm>
        <a:prstGeom prst="ellipse">
          <a:avLst/>
        </a:prstGeom>
        <a:solidFill>
          <a:srgbClr val="0079C8"/>
        </a:solidFill>
        <a:ln>
          <a:solidFill>
            <a:schemeClr val="bg1"/>
          </a:solidFill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600" b="0" i="0" u="none" strike="noStrike" cap="none" spc="0" baseline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/>
              <a:cs typeface="Arial"/>
            </a:rPr>
            <a:t>COTIZAR</a:t>
          </a:r>
        </a:p>
      </xdr:txBody>
    </xdr:sp>
    <xdr:clientData/>
  </xdr:twoCellAnchor>
  <xdr:twoCellAnchor>
    <xdr:from>
      <xdr:col>6</xdr:col>
      <xdr:colOff>241300</xdr:colOff>
      <xdr:row>0</xdr:row>
      <xdr:rowOff>63501</xdr:rowOff>
    </xdr:from>
    <xdr:to>
      <xdr:col>10</xdr:col>
      <xdr:colOff>33343</xdr:colOff>
      <xdr:row>6</xdr:row>
      <xdr:rowOff>97633</xdr:rowOff>
    </xdr:to>
    <xdr:sp macro="" textlink="">
      <xdr:nvSpPr>
        <xdr:cNvPr id="10" name="Text Box 1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9169400" y="63501"/>
          <a:ext cx="6040443" cy="132953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22860" rIns="36576" bIns="0" anchor="ctr" upright="1"/>
        <a:lstStyle/>
        <a:p>
          <a:pPr algn="r" rtl="0" fontAlgn="base"/>
          <a:r>
            <a:rPr lang="es-ES" sz="2000" b="0" i="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Bupa Global Latinoamérica</a:t>
          </a:r>
        </a:p>
        <a:p>
          <a:pPr algn="r" rtl="0" fontAlgn="base"/>
          <a:r>
            <a:rPr lang="es-ES" sz="3600" b="0" i="0" baseline="0">
              <a:solidFill>
                <a:srgbClr val="0070C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BUPA MAX</a:t>
          </a:r>
        </a:p>
        <a:p>
          <a:pPr algn="r" rtl="0"/>
          <a:r>
            <a:rPr lang="es-ES" sz="1400" b="1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Región Cono Sur: </a:t>
          </a:r>
          <a:r>
            <a:rPr lang="es-ES" sz="14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Argentina, Chile, Paraguay, Uruguay</a:t>
          </a:r>
          <a:endParaRPr lang="es-ES" sz="1400" b="0" i="0" baseline="0">
            <a:solidFill>
              <a:schemeClr val="tx1">
                <a:lumMod val="75000"/>
                <a:lumOff val="25000"/>
              </a:schemeClr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25399</xdr:colOff>
      <xdr:row>0</xdr:row>
      <xdr:rowOff>25400</xdr:rowOff>
    </xdr:from>
    <xdr:to>
      <xdr:col>1</xdr:col>
      <xdr:colOff>279399</xdr:colOff>
      <xdr:row>6</xdr:row>
      <xdr:rowOff>139699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99" y="25400"/>
          <a:ext cx="1371600" cy="1409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825500</xdr:colOff>
          <xdr:row>21</xdr:row>
          <xdr:rowOff>63500</xdr:rowOff>
        </xdr:from>
        <xdr:to>
          <xdr:col>7</xdr:col>
          <xdr:colOff>1104900</xdr:colOff>
          <xdr:row>22</xdr:row>
          <xdr:rowOff>38100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1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825500</xdr:colOff>
          <xdr:row>23</xdr:row>
          <xdr:rowOff>63500</xdr:rowOff>
        </xdr:from>
        <xdr:to>
          <xdr:col>7</xdr:col>
          <xdr:colOff>1104900</xdr:colOff>
          <xdr:row>24</xdr:row>
          <xdr:rowOff>25400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1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7</xdr:col>
      <xdr:colOff>745067</xdr:colOff>
      <xdr:row>0</xdr:row>
      <xdr:rowOff>25400</xdr:rowOff>
    </xdr:from>
    <xdr:to>
      <xdr:col>11</xdr:col>
      <xdr:colOff>46043</xdr:colOff>
      <xdr:row>8</xdr:row>
      <xdr:rowOff>21432</xdr:rowOff>
    </xdr:to>
    <xdr:sp macro="" textlink="">
      <xdr:nvSpPr>
        <xdr:cNvPr id="19" name="Text Box 1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13749867" y="25400"/>
          <a:ext cx="4973643" cy="136763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22860" rIns="36576" bIns="0" anchor="ctr" upright="1"/>
        <a:lstStyle/>
        <a:p>
          <a:pPr marL="0" marR="0" lvl="0" indent="0" algn="r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Bupa Global Latinoamérica</a:t>
          </a:r>
        </a:p>
        <a:p>
          <a:pPr marL="0" marR="0" lvl="0" indent="0" algn="r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600" b="0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BUPA MAX</a:t>
          </a:r>
        </a:p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Región Cono Sur: </a:t>
          </a:r>
          <a:r>
            <a:rPr kumimoji="0" lang="es-ES" sz="14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Argentina, Chile, Paraguay, Uruguay</a:t>
          </a:r>
        </a:p>
      </xdr:txBody>
    </xdr:sp>
    <xdr:clientData/>
  </xdr:twoCellAnchor>
  <xdr:twoCellAnchor editAs="oneCell">
    <xdr:from>
      <xdr:col>0</xdr:col>
      <xdr:colOff>177800</xdr:colOff>
      <xdr:row>0</xdr:row>
      <xdr:rowOff>126999</xdr:rowOff>
    </xdr:from>
    <xdr:to>
      <xdr:col>0</xdr:col>
      <xdr:colOff>1372631</xdr:colOff>
      <xdr:row>7</xdr:row>
      <xdr:rowOff>165099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126999"/>
          <a:ext cx="1194831" cy="1193800"/>
        </a:xfrm>
        <a:prstGeom prst="rect">
          <a:avLst/>
        </a:prstGeom>
      </xdr:spPr>
    </xdr:pic>
    <xdr:clientData/>
  </xdr:twoCellAnchor>
  <xdr:twoCellAnchor editAs="oneCell">
    <xdr:from>
      <xdr:col>0</xdr:col>
      <xdr:colOff>118534</xdr:colOff>
      <xdr:row>12</xdr:row>
      <xdr:rowOff>50800</xdr:rowOff>
    </xdr:from>
    <xdr:to>
      <xdr:col>1</xdr:col>
      <xdr:colOff>2597574</xdr:colOff>
      <xdr:row>83</xdr:row>
      <xdr:rowOff>47414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34" y="2421467"/>
          <a:ext cx="6949440" cy="15727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L23"/>
  <sheetViews>
    <sheetView showGridLines="0" tabSelected="1" zoomScaleNormal="100" zoomScalePageLayoutView="80" workbookViewId="0">
      <selection activeCell="C51" sqref="C51"/>
    </sheetView>
  </sheetViews>
  <sheetFormatPr baseColWidth="10" defaultColWidth="20.5" defaultRowHeight="18" x14ac:dyDescent="0.2"/>
  <cols>
    <col min="1" max="1" width="14.6640625" style="86" customWidth="1"/>
    <col min="2" max="10" width="20.5" style="86" customWidth="1"/>
    <col min="11" max="11" width="4.5" style="86" customWidth="1"/>
    <col min="12" max="16384" width="20.5" style="86"/>
  </cols>
  <sheetData>
    <row r="1" spans="1:12" ht="12.75" customHeight="1" x14ac:dyDescent="0.2"/>
    <row r="2" spans="1:12" x14ac:dyDescent="0.2">
      <c r="I2" s="86" t="s">
        <v>4</v>
      </c>
      <c r="J2" s="86" t="s">
        <v>4</v>
      </c>
      <c r="K2" s="86" t="s">
        <v>4</v>
      </c>
    </row>
    <row r="6" spans="1:12" x14ac:dyDescent="0.2">
      <c r="I6" s="87" t="s">
        <v>4</v>
      </c>
      <c r="J6" s="87" t="s">
        <v>4</v>
      </c>
      <c r="K6" s="87" t="s">
        <v>4</v>
      </c>
      <c r="L6" s="88" t="s">
        <v>4</v>
      </c>
    </row>
    <row r="8" spans="1:12" ht="25" x14ac:dyDescent="0.25">
      <c r="A8" s="95" t="s">
        <v>44</v>
      </c>
      <c r="B8" s="95"/>
      <c r="C8" s="95"/>
      <c r="D8" s="95"/>
      <c r="E8" s="95"/>
      <c r="F8" s="95"/>
      <c r="G8" s="95"/>
      <c r="H8" s="95"/>
      <c r="I8" s="95"/>
      <c r="J8" s="95"/>
      <c r="K8" s="89"/>
      <c r="L8" s="89"/>
    </row>
    <row r="9" spans="1:12" ht="19" thickBot="1" x14ac:dyDescent="0.25">
      <c r="A9" s="93"/>
      <c r="B9" s="93"/>
      <c r="C9" s="93"/>
      <c r="D9" s="93"/>
      <c r="E9" s="93"/>
      <c r="F9" s="93"/>
      <c r="G9" s="93"/>
      <c r="H9" s="93"/>
      <c r="I9" s="93"/>
      <c r="J9" s="93"/>
    </row>
    <row r="10" spans="1:12" x14ac:dyDescent="0.2">
      <c r="A10" s="90" t="s">
        <v>56</v>
      </c>
    </row>
    <row r="12" spans="1:12" x14ac:dyDescent="0.2">
      <c r="C12" s="87" t="s">
        <v>57</v>
      </c>
      <c r="D12" s="96" t="s">
        <v>38</v>
      </c>
      <c r="E12" s="97"/>
      <c r="F12" s="97"/>
      <c r="G12" s="97"/>
      <c r="H12" s="97"/>
      <c r="I12" s="97"/>
      <c r="J12" s="98"/>
    </row>
    <row r="13" spans="1:12" ht="9.5" customHeight="1" x14ac:dyDescent="0.2"/>
    <row r="14" spans="1:12" x14ac:dyDescent="0.2">
      <c r="F14" s="87" t="s">
        <v>58</v>
      </c>
      <c r="G14" s="94">
        <v>1</v>
      </c>
      <c r="I14" s="87" t="s">
        <v>59</v>
      </c>
      <c r="J14" s="94">
        <v>0</v>
      </c>
    </row>
    <row r="15" spans="1:12" ht="9.5" customHeight="1" x14ac:dyDescent="0.2"/>
    <row r="16" spans="1:12" x14ac:dyDescent="0.2">
      <c r="D16" s="91"/>
      <c r="F16" s="87" t="s">
        <v>60</v>
      </c>
      <c r="G16" s="94">
        <v>18</v>
      </c>
      <c r="I16" s="87" t="s">
        <v>61</v>
      </c>
      <c r="J16" s="94">
        <v>18</v>
      </c>
    </row>
    <row r="19" spans="1:10" x14ac:dyDescent="0.2">
      <c r="A19" s="90" t="s">
        <v>63</v>
      </c>
    </row>
    <row r="21" spans="1:10" x14ac:dyDescent="0.2">
      <c r="C21" s="87" t="s">
        <v>62</v>
      </c>
      <c r="D21" s="96" t="s">
        <v>37</v>
      </c>
      <c r="E21" s="97"/>
      <c r="F21" s="97"/>
      <c r="G21" s="97"/>
      <c r="H21" s="97"/>
      <c r="I21" s="97"/>
      <c r="J21" s="98"/>
    </row>
    <row r="23" spans="1:10" x14ac:dyDescent="0.2">
      <c r="A23" s="92" t="s">
        <v>36</v>
      </c>
    </row>
  </sheetData>
  <sheetProtection algorithmName="SHA-512" hashValue="T625K4Gfubb6QdpRSHA1Nr0kOFC8nonMJxRwmtuAp6r65dBGkFyZyU16xTVP76gDB47aTAgd6nMuU/749IEmcw==" saltValue="NDI3si3yQ0JvH8SNKEhm+w==" spinCount="100000" sheet="1" objects="1" scenarios="1"/>
  <mergeCells count="3">
    <mergeCell ref="A8:J8"/>
    <mergeCell ref="D12:J12"/>
    <mergeCell ref="D21:J21"/>
  </mergeCells>
  <phoneticPr fontId="12" type="noConversion"/>
  <conditionalFormatting sqref="G16">
    <cfRule type="cellIs" dxfId="12" priority="1" stopIfTrue="1" operator="lessThan">
      <formula>18</formula>
    </cfRule>
    <cfRule type="cellIs" dxfId="11" priority="2" stopIfTrue="1" operator="greaterThan">
      <formula>70</formula>
    </cfRule>
  </conditionalFormatting>
  <conditionalFormatting sqref="G14">
    <cfRule type="cellIs" dxfId="10" priority="3" stopIfTrue="1" operator="equal">
      <formula>0</formula>
    </cfRule>
    <cfRule type="cellIs" dxfId="9" priority="4" stopIfTrue="1" operator="greaterThan">
      <formula>2</formula>
    </cfRule>
  </conditionalFormatting>
  <conditionalFormatting sqref="J16">
    <cfRule type="cellIs" dxfId="8" priority="5" stopIfTrue="1" operator="greaterThan">
      <formula>70</formula>
    </cfRule>
    <cfRule type="cellIs" dxfId="7" priority="6" stopIfTrue="1" operator="equal">
      <formula>0</formula>
    </cfRule>
  </conditionalFormatting>
  <pageMargins left="0.25" right="0.25" top="0.25" bottom="0.25" header="0.511811023622047" footer="0.511811023622047"/>
  <pageSetup paperSize="9" scale="64" orientation="landscape" horizontalDpi="300" verticalDpi="300"/>
  <headerFooter alignWithMargins="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pageSetUpPr fitToPage="1"/>
  </sheetPr>
  <dimension ref="A1:K56"/>
  <sheetViews>
    <sheetView showGridLines="0" zoomScaleNormal="100" zoomScaleSheetLayoutView="100" workbookViewId="0">
      <selection activeCell="K18" sqref="K18"/>
    </sheetView>
  </sheetViews>
  <sheetFormatPr baseColWidth="10" defaultColWidth="8.6640625" defaultRowHeight="13" x14ac:dyDescent="0.15"/>
  <cols>
    <col min="1" max="1" width="58.6640625" customWidth="1"/>
    <col min="2" max="2" width="35.33203125" customWidth="1"/>
    <col min="3" max="3" width="1.5" customWidth="1"/>
    <col min="4" max="4" width="19" customWidth="1"/>
    <col min="5" max="5" width="32.6640625" customWidth="1"/>
    <col min="6" max="6" width="6.6640625" customWidth="1"/>
    <col min="7" max="7" width="19.83203125" customWidth="1"/>
    <col min="8" max="8" width="20.5" customWidth="1"/>
    <col min="9" max="9" width="23" customWidth="1"/>
    <col min="10" max="10" width="22.5" customWidth="1"/>
    <col min="11" max="11" width="21.5" customWidth="1"/>
  </cols>
  <sheetData>
    <row r="1" spans="1:11" ht="12.75" customHeight="1" x14ac:dyDescent="0.15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x14ac:dyDescent="0.15">
      <c r="A2" s="19"/>
      <c r="B2" s="19"/>
      <c r="C2" s="19"/>
      <c r="D2" s="19"/>
      <c r="E2" s="19"/>
      <c r="F2" s="19"/>
      <c r="G2" s="19"/>
      <c r="H2" s="19" t="s">
        <v>4</v>
      </c>
      <c r="I2" s="19" t="s">
        <v>4</v>
      </c>
      <c r="J2" s="19" t="s">
        <v>4</v>
      </c>
      <c r="K2" s="19"/>
    </row>
    <row r="3" spans="1:11" x14ac:dyDescent="0.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x14ac:dyDescent="0.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x14ac:dyDescent="0.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x14ac:dyDescent="0.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16" x14ac:dyDescent="0.2">
      <c r="A8" s="19"/>
      <c r="B8" s="19"/>
      <c r="C8" s="19"/>
      <c r="D8" s="19"/>
      <c r="E8" s="19"/>
      <c r="F8" s="19"/>
      <c r="G8" s="19"/>
      <c r="H8" s="20" t="s">
        <v>4</v>
      </c>
      <c r="I8" s="20" t="s">
        <v>4</v>
      </c>
      <c r="J8" s="20" t="s">
        <v>4</v>
      </c>
      <c r="K8" s="21" t="s">
        <v>4</v>
      </c>
    </row>
    <row r="9" spans="1:11" x14ac:dyDescent="0.1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23" x14ac:dyDescent="0.25">
      <c r="A10" s="102" t="s">
        <v>42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</row>
    <row r="11" spans="1:11" ht="23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20" customHeight="1" x14ac:dyDescent="0.25">
      <c r="A12" s="103" t="s">
        <v>43</v>
      </c>
      <c r="B12" s="104"/>
      <c r="C12" s="22"/>
      <c r="D12" s="22"/>
      <c r="E12" s="50" t="s">
        <v>45</v>
      </c>
      <c r="F12" s="101" t="str">
        <f>+'INGRESO DE DATOS'!$D$12</f>
        <v>NOMBRE Y APELLIDO</v>
      </c>
      <c r="G12" s="101"/>
      <c r="H12" s="101"/>
      <c r="I12" s="101"/>
      <c r="J12" s="101"/>
      <c r="K12" s="101"/>
    </row>
    <row r="13" spans="1:11" ht="20" customHeight="1" x14ac:dyDescent="0.15">
      <c r="A13" s="37"/>
      <c r="B13" s="38"/>
      <c r="C13" s="23"/>
      <c r="D13" s="19"/>
      <c r="E13" s="19"/>
      <c r="F13" s="19"/>
      <c r="G13" s="19"/>
      <c r="H13" s="19"/>
      <c r="I13" s="19"/>
      <c r="J13" s="19"/>
      <c r="K13" s="19"/>
    </row>
    <row r="14" spans="1:11" ht="20" customHeight="1" x14ac:dyDescent="0.25">
      <c r="A14" s="37"/>
      <c r="B14" s="38"/>
      <c r="C14" s="23"/>
      <c r="D14" s="22"/>
      <c r="E14" s="51" t="s">
        <v>46</v>
      </c>
      <c r="F14" s="101" t="str">
        <f>+'INGRESO DE DATOS'!$D$21</f>
        <v>AGENCIA</v>
      </c>
      <c r="G14" s="101"/>
      <c r="H14" s="101"/>
      <c r="I14" s="101"/>
      <c r="J14" s="101"/>
      <c r="K14" s="101"/>
    </row>
    <row r="15" spans="1:11" ht="20" customHeight="1" x14ac:dyDescent="0.25">
      <c r="A15" s="39"/>
      <c r="B15" s="40"/>
      <c r="C15" s="23"/>
      <c r="D15" s="22"/>
      <c r="E15" s="22"/>
      <c r="F15" s="19"/>
      <c r="G15" s="19"/>
      <c r="H15" s="19"/>
      <c r="I15" s="19"/>
      <c r="J15" s="19"/>
      <c r="K15" s="19"/>
    </row>
    <row r="16" spans="1:11" ht="20" customHeight="1" x14ac:dyDescent="0.15">
      <c r="A16" s="37"/>
      <c r="B16" s="38"/>
      <c r="C16" s="23"/>
      <c r="D16" s="19"/>
      <c r="E16" s="19"/>
      <c r="F16" s="19"/>
      <c r="G16" s="52" t="s">
        <v>47</v>
      </c>
      <c r="H16" s="55">
        <f>+'INGRESO DE DATOS'!$G$14</f>
        <v>1</v>
      </c>
      <c r="I16" s="19"/>
      <c r="J16" s="52" t="s">
        <v>49</v>
      </c>
      <c r="K16" s="55">
        <f>+'INGRESO DE DATOS'!$G$16</f>
        <v>18</v>
      </c>
    </row>
    <row r="17" spans="1:11" ht="20" customHeight="1" x14ac:dyDescent="0.15">
      <c r="A17" s="37"/>
      <c r="B17" s="41"/>
      <c r="C17" s="23"/>
      <c r="D17" s="105"/>
      <c r="E17" s="105"/>
      <c r="F17" s="19"/>
      <c r="G17" s="19"/>
      <c r="H17" s="19"/>
      <c r="I17" s="19"/>
      <c r="J17" s="19"/>
      <c r="K17" s="19"/>
    </row>
    <row r="18" spans="1:11" ht="20" customHeight="1" x14ac:dyDescent="0.15">
      <c r="A18" s="37"/>
      <c r="B18" s="41"/>
      <c r="C18" s="24"/>
      <c r="D18" s="49"/>
      <c r="E18" s="49"/>
      <c r="F18" s="19"/>
      <c r="G18" s="52" t="s">
        <v>48</v>
      </c>
      <c r="H18" s="55">
        <f>+'INGRESO DE DATOS'!$J$14</f>
        <v>0</v>
      </c>
      <c r="I18" s="19"/>
      <c r="J18" s="52" t="s">
        <v>50</v>
      </c>
      <c r="K18" s="55">
        <f>+'INGRESO DE DATOS'!$J$16</f>
        <v>18</v>
      </c>
    </row>
    <row r="19" spans="1:11" s="26" customFormat="1" ht="20" customHeight="1" x14ac:dyDescent="0.15">
      <c r="A19" s="37"/>
      <c r="B19" s="41"/>
      <c r="C19" s="24"/>
      <c r="D19" s="19"/>
      <c r="E19" s="25"/>
      <c r="F19" s="19"/>
      <c r="G19" s="19"/>
      <c r="H19" s="19" t="s">
        <v>4</v>
      </c>
      <c r="I19" s="19" t="s">
        <v>4</v>
      </c>
      <c r="J19" s="19" t="s">
        <v>4</v>
      </c>
      <c r="K19" s="19"/>
    </row>
    <row r="20" spans="1:11" s="26" customFormat="1" ht="20" customHeight="1" x14ac:dyDescent="0.15">
      <c r="A20" s="37"/>
      <c r="B20" s="41"/>
      <c r="C20" s="24"/>
      <c r="D20" s="19"/>
      <c r="E20" s="25"/>
      <c r="F20" s="19"/>
      <c r="G20" s="53" t="s">
        <v>51</v>
      </c>
      <c r="H20" s="54">
        <f ca="1">NOW()</f>
        <v>44950.500902199077</v>
      </c>
      <c r="I20" s="19"/>
      <c r="J20" s="19"/>
      <c r="K20" s="19"/>
    </row>
    <row r="21" spans="1:11" s="26" customFormat="1" ht="20" customHeight="1" x14ac:dyDescent="0.15">
      <c r="A21" s="37"/>
      <c r="B21" s="41"/>
      <c r="C21" s="24"/>
      <c r="D21" s="19"/>
      <c r="E21" s="25"/>
      <c r="F21" s="19"/>
      <c r="G21" s="19"/>
      <c r="H21" s="19"/>
      <c r="I21" s="19"/>
      <c r="J21" s="19"/>
      <c r="K21" s="19"/>
    </row>
    <row r="22" spans="1:11" s="26" customFormat="1" ht="20" customHeight="1" x14ac:dyDescent="0.15">
      <c r="A22" s="37"/>
      <c r="B22" s="41"/>
      <c r="C22" s="23"/>
      <c r="D22" s="19"/>
      <c r="E22" s="19"/>
      <c r="F22" s="19"/>
      <c r="G22" s="27" t="b">
        <v>1</v>
      </c>
      <c r="H22" s="19"/>
      <c r="I22" s="28" t="s">
        <v>28</v>
      </c>
      <c r="J22" s="19"/>
      <c r="K22" s="19"/>
    </row>
    <row r="23" spans="1:11" s="26" customFormat="1" ht="20" customHeight="1" x14ac:dyDescent="0.15">
      <c r="A23" s="37"/>
      <c r="B23" s="41"/>
      <c r="C23" s="23"/>
      <c r="D23" s="19"/>
      <c r="E23" s="19"/>
      <c r="F23" s="19"/>
      <c r="G23" s="18"/>
      <c r="H23" s="19"/>
      <c r="I23" s="28"/>
      <c r="J23" s="19"/>
      <c r="K23" s="29"/>
    </row>
    <row r="24" spans="1:11" s="26" customFormat="1" ht="20" customHeight="1" x14ac:dyDescent="0.15">
      <c r="A24" s="37"/>
      <c r="B24" s="41"/>
      <c r="C24" s="23"/>
      <c r="D24" s="19"/>
      <c r="E24" s="19"/>
      <c r="F24" s="19"/>
      <c r="G24" s="27" t="b">
        <v>1</v>
      </c>
      <c r="H24" s="19"/>
      <c r="I24" s="28" t="s">
        <v>29</v>
      </c>
      <c r="J24" s="19"/>
      <c r="K24" s="19"/>
    </row>
    <row r="25" spans="1:11" s="26" customFormat="1" ht="20" customHeight="1" x14ac:dyDescent="0.15">
      <c r="A25" s="37"/>
      <c r="B25" s="41"/>
      <c r="C25" s="23"/>
      <c r="D25" s="19"/>
      <c r="E25" s="30" t="s">
        <v>4</v>
      </c>
      <c r="F25" s="19"/>
      <c r="G25" s="19"/>
      <c r="H25" s="19"/>
      <c r="I25" s="19"/>
      <c r="J25" s="19"/>
      <c r="K25" s="19"/>
    </row>
    <row r="26" spans="1:11" s="2" customFormat="1" ht="20" customHeight="1" x14ac:dyDescent="0.15">
      <c r="A26" s="37"/>
      <c r="B26" s="41"/>
      <c r="C26" s="23"/>
      <c r="D26" s="56" t="s">
        <v>35</v>
      </c>
      <c r="E26" s="57"/>
      <c r="F26" s="58"/>
      <c r="G26" s="57" t="s">
        <v>30</v>
      </c>
      <c r="H26" s="57" t="s">
        <v>31</v>
      </c>
      <c r="I26" s="57" t="s">
        <v>32</v>
      </c>
      <c r="J26" s="57" t="s">
        <v>33</v>
      </c>
      <c r="K26" s="57" t="s">
        <v>34</v>
      </c>
    </row>
    <row r="27" spans="1:11" s="31" customFormat="1" ht="20" customHeight="1" x14ac:dyDescent="0.15">
      <c r="A27" s="37"/>
      <c r="B27" s="38"/>
      <c r="C27" s="23"/>
      <c r="D27" s="63" t="s">
        <v>40</v>
      </c>
      <c r="E27" s="64"/>
      <c r="F27" s="65"/>
      <c r="G27" s="64">
        <v>2500</v>
      </c>
      <c r="H27" s="64">
        <v>5000</v>
      </c>
      <c r="I27" s="64">
        <v>10000</v>
      </c>
      <c r="J27" s="64">
        <v>20000</v>
      </c>
      <c r="K27" s="66">
        <v>50000</v>
      </c>
    </row>
    <row r="28" spans="1:11" s="31" customFormat="1" ht="20" customHeight="1" x14ac:dyDescent="0.15">
      <c r="A28" s="37"/>
      <c r="B28" s="38"/>
      <c r="C28" s="23"/>
      <c r="D28" s="43"/>
      <c r="E28" s="43"/>
      <c r="F28" s="44"/>
      <c r="G28" s="43"/>
      <c r="H28" s="43"/>
      <c r="I28" s="43"/>
      <c r="J28" s="43"/>
      <c r="K28" s="43"/>
    </row>
    <row r="29" spans="1:11" s="31" customFormat="1" ht="20" customHeight="1" x14ac:dyDescent="0.15">
      <c r="A29" s="37"/>
      <c r="B29" s="41"/>
      <c r="C29" s="23"/>
      <c r="D29" s="59" t="s">
        <v>18</v>
      </c>
      <c r="E29" s="59"/>
      <c r="F29" s="58"/>
      <c r="G29" s="59"/>
      <c r="H29" s="59"/>
      <c r="I29" s="59"/>
      <c r="J29" s="59"/>
      <c r="K29" s="59"/>
    </row>
    <row r="30" spans="1:11" s="32" customFormat="1" ht="20" customHeight="1" x14ac:dyDescent="0.15">
      <c r="A30" s="37"/>
      <c r="B30" s="41"/>
      <c r="C30" s="23"/>
      <c r="D30" s="67" t="s">
        <v>7</v>
      </c>
      <c r="E30" s="68"/>
      <c r="F30" s="69"/>
      <c r="G30" s="68">
        <f>VLOOKUP($K$16,Tablas!$A$6:$H$68,4,TRUE)</f>
        <v>1622</v>
      </c>
      <c r="H30" s="68">
        <f>VLOOKUP($K$16,Tablas!$A$6:$H$68,5,TRUE)</f>
        <v>1170</v>
      </c>
      <c r="I30" s="68">
        <f>VLOOKUP($K$16,Tablas!$A$6:$H$68,6,TRUE)</f>
        <v>944</v>
      </c>
      <c r="J30" s="68">
        <f>VLOOKUP($K$16,Tablas!$A$6:$H$68,7,TRUE)</f>
        <v>742</v>
      </c>
      <c r="K30" s="70">
        <f>VLOOKUP($K$16,Tablas!$A$6:$H$68,8,TRUE)</f>
        <v>520</v>
      </c>
    </row>
    <row r="31" spans="1:11" s="31" customFormat="1" ht="20" customHeight="1" x14ac:dyDescent="0.15">
      <c r="A31" s="37"/>
      <c r="B31" s="41"/>
      <c r="C31" s="23"/>
      <c r="D31" s="71" t="s">
        <v>8</v>
      </c>
      <c r="E31" s="45"/>
      <c r="F31" s="46"/>
      <c r="G31" s="45">
        <f>IF($H$16=1,0,(VLOOKUP($K$18,Tablas!$A$6:$H$68,4,TRUE)))</f>
        <v>0</v>
      </c>
      <c r="H31" s="45">
        <f>IF($H$16=1,0,(VLOOKUP($K$18,Tablas!$A$6:$H$68,5,TRUE)))</f>
        <v>0</v>
      </c>
      <c r="I31" s="45">
        <f>IF($H$16=1,0,(VLOOKUP($K$18,Tablas!$A$6:$H$68,6,TRUE)))</f>
        <v>0</v>
      </c>
      <c r="J31" s="45">
        <f>IF($H$16=1,0,(VLOOKUP($K$18,Tablas!$A$6:$H$68,7,TRUE)))</f>
        <v>0</v>
      </c>
      <c r="K31" s="72">
        <f>IF($H$16=1,0,(VLOOKUP($K$18,Tablas!$A$6:$H$68,8,TRUE)))</f>
        <v>0</v>
      </c>
    </row>
    <row r="32" spans="1:11" s="31" customFormat="1" ht="20" customHeight="1" x14ac:dyDescent="0.15">
      <c r="A32" s="37"/>
      <c r="B32" s="41"/>
      <c r="C32" s="33"/>
      <c r="D32" s="71" t="s">
        <v>9</v>
      </c>
      <c r="E32" s="45"/>
      <c r="F32" s="46"/>
      <c r="G32" s="45">
        <f>IF($H$18=0,0,(VLOOKUP($H$18,Tablas!$A$69:$H$71,4,TRUE)))</f>
        <v>0</v>
      </c>
      <c r="H32" s="45">
        <f>IF($H$18=0,0,(VLOOKUP($H$18,Tablas!$A$69:$H$71,5,TRUE)))</f>
        <v>0</v>
      </c>
      <c r="I32" s="45">
        <f>IF($H$18=0,0,(VLOOKUP($H$18,Tablas!$A$69:$H$71,6,TRUE)))</f>
        <v>0</v>
      </c>
      <c r="J32" s="45">
        <f>IF($H$18=0,0,(VLOOKUP($H$18,Tablas!$A$69:$H$71,7,TRUE)))</f>
        <v>0</v>
      </c>
      <c r="K32" s="72">
        <f>IF($H$18=0,0,(VLOOKUP($H$18,Tablas!$A$69:$H$71,8,TRUE)))</f>
        <v>0</v>
      </c>
    </row>
    <row r="33" spans="1:11" s="31" customFormat="1" ht="20" customHeight="1" x14ac:dyDescent="0.15">
      <c r="A33" s="37"/>
      <c r="B33" s="38"/>
      <c r="C33" s="23"/>
      <c r="D33" s="71" t="s">
        <v>12</v>
      </c>
      <c r="E33" s="45"/>
      <c r="F33" s="46"/>
      <c r="G33" s="45">
        <f>+IF($G$22=FALSE,0,Tablas!D$72)</f>
        <v>225</v>
      </c>
      <c r="H33" s="45">
        <f>+IF($G$22=FALSE,0,Tablas!E$72)</f>
        <v>225</v>
      </c>
      <c r="I33" s="45">
        <f>+IF($G$22=FALSE,0,Tablas!F$72)</f>
        <v>225</v>
      </c>
      <c r="J33" s="45">
        <f>+IF($G$22=FALSE,0,Tablas!G$72)</f>
        <v>225</v>
      </c>
      <c r="K33" s="72">
        <f>+IF($G$22=FALSE,0,Tablas!H$72)</f>
        <v>225</v>
      </c>
    </row>
    <row r="34" spans="1:11" s="31" customFormat="1" ht="20" customHeight="1" x14ac:dyDescent="0.15">
      <c r="A34" s="37"/>
      <c r="B34" s="38"/>
      <c r="C34" s="23"/>
      <c r="D34" s="71" t="s">
        <v>14</v>
      </c>
      <c r="E34" s="45"/>
      <c r="F34" s="46"/>
      <c r="G34" s="45">
        <f>+IF($G$24=FALSE,0,Tablas!D$73)</f>
        <v>300</v>
      </c>
      <c r="H34" s="45">
        <f>+IF($G$24=FALSE,0,Tablas!E$73)</f>
        <v>300</v>
      </c>
      <c r="I34" s="45">
        <f>+IF($G$24=FALSE,0,Tablas!F$73)</f>
        <v>300</v>
      </c>
      <c r="J34" s="45">
        <f>+IF($G$24=FALSE,0,Tablas!G$73)</f>
        <v>300</v>
      </c>
      <c r="K34" s="72">
        <f>+IF($G$24=FALSE,0,Tablas!H$73)</f>
        <v>300</v>
      </c>
    </row>
    <row r="35" spans="1:11" s="31" customFormat="1" ht="20" customHeight="1" x14ac:dyDescent="0.15">
      <c r="A35" s="39"/>
      <c r="B35" s="40"/>
      <c r="C35" s="23"/>
      <c r="D35" s="73" t="s">
        <v>11</v>
      </c>
      <c r="E35" s="60"/>
      <c r="F35" s="46"/>
      <c r="G35" s="60">
        <f t="shared" ref="G35:K35" si="0">SUM(G30:G34)</f>
        <v>2147</v>
      </c>
      <c r="H35" s="60">
        <f t="shared" si="0"/>
        <v>1695</v>
      </c>
      <c r="I35" s="60">
        <f t="shared" si="0"/>
        <v>1469</v>
      </c>
      <c r="J35" s="60">
        <f t="shared" si="0"/>
        <v>1267</v>
      </c>
      <c r="K35" s="74">
        <f t="shared" si="0"/>
        <v>1045</v>
      </c>
    </row>
    <row r="36" spans="1:11" s="32" customFormat="1" ht="20" customHeight="1" x14ac:dyDescent="0.15">
      <c r="A36" s="37"/>
      <c r="B36" s="38"/>
      <c r="C36" s="23"/>
      <c r="D36" s="71" t="s">
        <v>13</v>
      </c>
      <c r="E36" s="45"/>
      <c r="F36" s="46"/>
      <c r="G36" s="45">
        <v>75</v>
      </c>
      <c r="H36" s="45">
        <v>75</v>
      </c>
      <c r="I36" s="45">
        <v>75</v>
      </c>
      <c r="J36" s="45">
        <v>75</v>
      </c>
      <c r="K36" s="72">
        <v>75</v>
      </c>
    </row>
    <row r="37" spans="1:11" s="31" customFormat="1" ht="20" customHeight="1" x14ac:dyDescent="0.15">
      <c r="A37" s="37"/>
      <c r="B37" s="38"/>
      <c r="C37" s="23"/>
      <c r="D37" s="75" t="s">
        <v>10</v>
      </c>
      <c r="E37" s="76"/>
      <c r="F37" s="77"/>
      <c r="G37" s="76">
        <f>SUM(G35:G36)</f>
        <v>2222</v>
      </c>
      <c r="H37" s="76">
        <f>SUM(H35:H36)</f>
        <v>1770</v>
      </c>
      <c r="I37" s="76">
        <f>SUM(I35:I36)</f>
        <v>1544</v>
      </c>
      <c r="J37" s="76">
        <f>SUM(J35:J36)</f>
        <v>1342</v>
      </c>
      <c r="K37" s="78">
        <f>SUM(K35:K36)</f>
        <v>1120</v>
      </c>
    </row>
    <row r="38" spans="1:11" s="31" customFormat="1" ht="20" customHeight="1" x14ac:dyDescent="0.15">
      <c r="A38" s="37"/>
      <c r="B38" s="38"/>
      <c r="C38" s="34"/>
      <c r="D38" s="43"/>
      <c r="E38" s="43"/>
      <c r="F38" s="44"/>
      <c r="G38" s="43"/>
      <c r="H38" s="43"/>
      <c r="I38" s="43"/>
      <c r="J38" s="43"/>
      <c r="K38" s="43"/>
    </row>
    <row r="39" spans="1:11" s="31" customFormat="1" ht="20" customHeight="1" x14ac:dyDescent="0.15">
      <c r="A39" s="37"/>
      <c r="B39" s="38"/>
      <c r="C39" s="34"/>
      <c r="D39" s="59" t="s">
        <v>17</v>
      </c>
      <c r="E39" s="59"/>
      <c r="F39" s="58"/>
      <c r="G39" s="59"/>
      <c r="H39" s="59"/>
      <c r="I39" s="59"/>
      <c r="J39" s="59"/>
      <c r="K39" s="59"/>
    </row>
    <row r="40" spans="1:11" s="31" customFormat="1" ht="20" customHeight="1" x14ac:dyDescent="0.15">
      <c r="A40" s="37"/>
      <c r="B40" s="38"/>
      <c r="C40" s="35"/>
      <c r="D40" s="67" t="s">
        <v>7</v>
      </c>
      <c r="E40" s="68"/>
      <c r="F40" s="69"/>
      <c r="G40" s="68">
        <f>VLOOKUP($K$16,Tablas!$A$78:$H$140,4,TRUE)</f>
        <v>859.66000000000008</v>
      </c>
      <c r="H40" s="68">
        <f>VLOOKUP($K$16,Tablas!$A$78:$H$140,5,TRUE)</f>
        <v>620.1</v>
      </c>
      <c r="I40" s="68">
        <f>VLOOKUP($K$16,Tablas!$A$78:$H$140,6,TRUE)</f>
        <v>500.32000000000005</v>
      </c>
      <c r="J40" s="68">
        <f>VLOOKUP($K$16,Tablas!$A$78:$H$140,7,TRUE)</f>
        <v>393.26000000000005</v>
      </c>
      <c r="K40" s="70">
        <f>VLOOKUP($K$16,Tablas!$A$78:$H$140,8,TRUE)</f>
        <v>275.60000000000002</v>
      </c>
    </row>
    <row r="41" spans="1:11" s="32" customFormat="1" ht="20" customHeight="1" x14ac:dyDescent="0.15">
      <c r="A41" s="37"/>
      <c r="B41" s="38"/>
      <c r="C41" s="35"/>
      <c r="D41" s="71" t="s">
        <v>8</v>
      </c>
      <c r="E41" s="45"/>
      <c r="F41" s="46"/>
      <c r="G41" s="45">
        <f>IF($H$16=1,0,(VLOOKUP($K$18,Tablas!$A$78:$H$140,4,TRUE)))</f>
        <v>0</v>
      </c>
      <c r="H41" s="45">
        <f>IF($H$16=1,0,(VLOOKUP($K$18,Tablas!$A$78:$H$140,5,TRUE)))</f>
        <v>0</v>
      </c>
      <c r="I41" s="45">
        <f>IF($H$16=1,0,(VLOOKUP($K$18,Tablas!$A$78:$H$140,6,TRUE)))</f>
        <v>0</v>
      </c>
      <c r="J41" s="45">
        <f>IF($H$16=1,0,(VLOOKUP($K$18,Tablas!$A$78:$H$140,7,TRUE)))</f>
        <v>0</v>
      </c>
      <c r="K41" s="72">
        <f>IF($H$16=1,0,(VLOOKUP($K$18,Tablas!$A$78:$H$140,8,TRUE)))</f>
        <v>0</v>
      </c>
    </row>
    <row r="42" spans="1:11" s="31" customFormat="1" ht="20" customHeight="1" x14ac:dyDescent="0.15">
      <c r="A42" s="37"/>
      <c r="B42" s="38"/>
      <c r="C42" s="35"/>
      <c r="D42" s="71" t="s">
        <v>9</v>
      </c>
      <c r="E42" s="45"/>
      <c r="F42" s="46"/>
      <c r="G42" s="45">
        <f>IF($H$18=0,0,(VLOOKUP($H$18,Tablas!$A$141:$H$143,4,TRUE)))</f>
        <v>0</v>
      </c>
      <c r="H42" s="45">
        <f>IF($H$18=0,0,(VLOOKUP($H$18,Tablas!$A$141:$H$143,5,TRUE)))</f>
        <v>0</v>
      </c>
      <c r="I42" s="45">
        <f>IF($H$18=0,0,(VLOOKUP($H$18,Tablas!$A$141:$H$143,6,TRUE)))</f>
        <v>0</v>
      </c>
      <c r="J42" s="45">
        <f>IF($H$18=0,0,(VLOOKUP($H$18,Tablas!$A$141:$H$143,7,TRUE)))</f>
        <v>0</v>
      </c>
      <c r="K42" s="72">
        <f>IF($H$18=0,0,(VLOOKUP($H$18,Tablas!$A$141:$H$143,8,TRUE)))</f>
        <v>0</v>
      </c>
    </row>
    <row r="43" spans="1:11" s="32" customFormat="1" ht="20" customHeight="1" x14ac:dyDescent="0.15">
      <c r="A43" s="39"/>
      <c r="B43" s="40"/>
      <c r="C43" s="35"/>
      <c r="D43" s="71" t="s">
        <v>12</v>
      </c>
      <c r="E43" s="45"/>
      <c r="F43" s="46"/>
      <c r="G43" s="45">
        <f>+IF($G$22=FALSE,0,Tablas!D$144)</f>
        <v>119.25</v>
      </c>
      <c r="H43" s="45">
        <f>+IF($G$22=FALSE,0,Tablas!E$144)</f>
        <v>119.25</v>
      </c>
      <c r="I43" s="45">
        <f>+IF($G$22=FALSE,0,Tablas!F$144)</f>
        <v>119.25</v>
      </c>
      <c r="J43" s="45">
        <f>+IF($G$22=FALSE,0,Tablas!G$144)</f>
        <v>119.25</v>
      </c>
      <c r="K43" s="72">
        <f>+IF($G$22=FALSE,0,Tablas!H$144)</f>
        <v>119.25</v>
      </c>
    </row>
    <row r="44" spans="1:11" s="31" customFormat="1" ht="20" customHeight="1" x14ac:dyDescent="0.15">
      <c r="A44" s="37"/>
      <c r="B44" s="38"/>
      <c r="C44" s="23"/>
      <c r="D44" s="71" t="s">
        <v>14</v>
      </c>
      <c r="E44" s="45"/>
      <c r="F44" s="46"/>
      <c r="G44" s="45">
        <f>+IF($G$24=FALSE,0,Tablas!D$145)</f>
        <v>159</v>
      </c>
      <c r="H44" s="45">
        <f>+IF($G$24=FALSE,0,Tablas!E$145)</f>
        <v>159</v>
      </c>
      <c r="I44" s="45">
        <f>+IF($G$24=FALSE,0,Tablas!F$145)</f>
        <v>159</v>
      </c>
      <c r="J44" s="45">
        <f>+IF($G$24=FALSE,0,Tablas!G$145)</f>
        <v>159</v>
      </c>
      <c r="K44" s="72">
        <f>+IF($G$24=FALSE,0,Tablas!H$145)</f>
        <v>159</v>
      </c>
    </row>
    <row r="45" spans="1:11" s="31" customFormat="1" ht="20" customHeight="1" x14ac:dyDescent="0.15">
      <c r="A45" s="37"/>
      <c r="B45" s="38"/>
      <c r="C45" s="23"/>
      <c r="D45" s="73" t="s">
        <v>11</v>
      </c>
      <c r="E45" s="60"/>
      <c r="F45" s="46"/>
      <c r="G45" s="60">
        <f t="shared" ref="G45:K45" si="1">SUM(G40:G44)</f>
        <v>1137.9100000000001</v>
      </c>
      <c r="H45" s="60">
        <f t="shared" si="1"/>
        <v>898.35</v>
      </c>
      <c r="I45" s="60">
        <f t="shared" si="1"/>
        <v>778.57</v>
      </c>
      <c r="J45" s="60">
        <f t="shared" si="1"/>
        <v>671.51</v>
      </c>
      <c r="K45" s="74">
        <f t="shared" si="1"/>
        <v>553.85</v>
      </c>
    </row>
    <row r="46" spans="1:11" s="31" customFormat="1" ht="20" customHeight="1" x14ac:dyDescent="0.15">
      <c r="A46" s="37"/>
      <c r="B46" s="41"/>
      <c r="C46" s="23"/>
      <c r="D46" s="71" t="s">
        <v>13</v>
      </c>
      <c r="E46" s="45"/>
      <c r="F46" s="46"/>
      <c r="G46" s="45">
        <v>75</v>
      </c>
      <c r="H46" s="45">
        <v>75</v>
      </c>
      <c r="I46" s="45">
        <v>75</v>
      </c>
      <c r="J46" s="45">
        <v>75</v>
      </c>
      <c r="K46" s="72">
        <v>75</v>
      </c>
    </row>
    <row r="47" spans="1:11" s="31" customFormat="1" ht="20" customHeight="1" x14ac:dyDescent="0.15">
      <c r="A47" s="37"/>
      <c r="B47" s="41"/>
      <c r="C47" s="23"/>
      <c r="D47" s="79" t="s">
        <v>15</v>
      </c>
      <c r="E47" s="61"/>
      <c r="F47" s="62"/>
      <c r="G47" s="61">
        <f>SUM(G45:G46)</f>
        <v>1212.9100000000001</v>
      </c>
      <c r="H47" s="61">
        <f>SUM(H45:H46)</f>
        <v>973.35</v>
      </c>
      <c r="I47" s="61">
        <f>SUM(I45:I46)</f>
        <v>853.57</v>
      </c>
      <c r="J47" s="61">
        <f>SUM(J45:J46)</f>
        <v>746.51</v>
      </c>
      <c r="K47" s="80">
        <f>SUM(K45:K46)</f>
        <v>628.85</v>
      </c>
    </row>
    <row r="48" spans="1:11" s="31" customFormat="1" ht="20" customHeight="1" x14ac:dyDescent="0.15">
      <c r="A48" s="37"/>
      <c r="B48" s="38"/>
      <c r="C48" s="23"/>
      <c r="D48" s="75" t="s">
        <v>16</v>
      </c>
      <c r="E48" s="76"/>
      <c r="F48" s="81"/>
      <c r="G48" s="76">
        <f>G45</f>
        <v>1137.9100000000001</v>
      </c>
      <c r="H48" s="76">
        <f t="shared" ref="H48:K48" si="2">H45</f>
        <v>898.35</v>
      </c>
      <c r="I48" s="76">
        <f t="shared" si="2"/>
        <v>778.57</v>
      </c>
      <c r="J48" s="76">
        <f t="shared" si="2"/>
        <v>671.51</v>
      </c>
      <c r="K48" s="78">
        <f t="shared" si="2"/>
        <v>553.85</v>
      </c>
    </row>
    <row r="49" spans="1:11" s="32" customFormat="1" ht="20" customHeight="1" x14ac:dyDescent="0.2">
      <c r="A49" s="37"/>
      <c r="B49" s="37"/>
      <c r="C49" s="23"/>
      <c r="D49" s="99" t="s">
        <v>52</v>
      </c>
      <c r="E49" s="99"/>
      <c r="F49" s="99"/>
      <c r="G49" s="99"/>
      <c r="H49" s="99"/>
      <c r="I49" s="99"/>
      <c r="J49" s="99"/>
      <c r="K49" s="99"/>
    </row>
    <row r="50" spans="1:11" s="31" customFormat="1" ht="20" customHeight="1" x14ac:dyDescent="0.15">
      <c r="A50" s="37"/>
      <c r="B50" s="38"/>
      <c r="C50" s="23"/>
      <c r="D50" s="100" t="s">
        <v>41</v>
      </c>
      <c r="E50" s="100"/>
      <c r="F50" s="100"/>
      <c r="G50" s="100"/>
      <c r="H50" s="100"/>
      <c r="I50" s="100"/>
      <c r="J50" s="100"/>
      <c r="K50" s="100"/>
    </row>
    <row r="51" spans="1:11" s="31" customFormat="1" ht="20" customHeight="1" x14ac:dyDescent="0.15">
      <c r="A51" s="39"/>
      <c r="B51" s="40"/>
      <c r="C51" s="34"/>
      <c r="D51" s="100"/>
      <c r="E51" s="100"/>
      <c r="F51" s="100"/>
      <c r="G51" s="100"/>
      <c r="H51" s="100"/>
      <c r="I51" s="100"/>
      <c r="J51" s="100"/>
      <c r="K51" s="100"/>
    </row>
    <row r="52" spans="1:11" s="31" customFormat="1" ht="20" customHeight="1" x14ac:dyDescent="0.15">
      <c r="A52" s="37"/>
      <c r="B52" s="41"/>
      <c r="C52" s="34"/>
      <c r="D52" s="100"/>
      <c r="E52" s="100"/>
      <c r="F52" s="100"/>
      <c r="G52" s="100"/>
      <c r="H52" s="100"/>
      <c r="I52" s="100"/>
      <c r="J52" s="100"/>
      <c r="K52" s="100"/>
    </row>
    <row r="53" spans="1:11" s="31" customFormat="1" ht="20" customHeight="1" x14ac:dyDescent="0.15">
      <c r="A53" s="37"/>
      <c r="B53" s="41"/>
      <c r="C53" s="36"/>
      <c r="D53"/>
      <c r="E53"/>
      <c r="F53"/>
      <c r="G53"/>
      <c r="H53"/>
      <c r="I53"/>
      <c r="J53"/>
      <c r="K53"/>
    </row>
    <row r="54" spans="1:11" s="32" customFormat="1" ht="18.75" customHeight="1" x14ac:dyDescent="0.15">
      <c r="A54" s="37"/>
      <c r="B54" s="38"/>
      <c r="C54" s="23"/>
      <c r="D54"/>
      <c r="E54"/>
      <c r="F54"/>
      <c r="G54"/>
      <c r="H54"/>
      <c r="I54"/>
      <c r="J54"/>
      <c r="K54"/>
    </row>
    <row r="55" spans="1:11" s="32" customFormat="1" ht="20" customHeight="1" x14ac:dyDescent="0.15">
      <c r="A55" s="42"/>
      <c r="B55" s="42"/>
      <c r="C55" s="24"/>
      <c r="D55"/>
      <c r="E55"/>
      <c r="F55"/>
      <c r="G55"/>
      <c r="H55"/>
      <c r="I55"/>
      <c r="J55"/>
      <c r="K55"/>
    </row>
    <row r="56" spans="1:11" ht="20" customHeight="1" x14ac:dyDescent="0.15">
      <c r="A56" s="42"/>
      <c r="B56" s="42"/>
      <c r="C56" s="24"/>
    </row>
  </sheetData>
  <sheetProtection algorithmName="SHA-512" hashValue="GA5WZUIH1EPxt3a/wbxuwGB3xiJmteZ/YizkSqxVkxKiTqcsky2TgUGaSWulFxPETZj4dO1hUeMLSkbT7Vxwzg==" saltValue="0SRAUsG9rjnupkUqTuyyBA==" spinCount="100000" sheet="1" objects="1" scenarios="1"/>
  <mergeCells count="7">
    <mergeCell ref="D49:K49"/>
    <mergeCell ref="D50:K52"/>
    <mergeCell ref="F14:K14"/>
    <mergeCell ref="A10:K10"/>
    <mergeCell ref="A12:B12"/>
    <mergeCell ref="F12:K12"/>
    <mergeCell ref="D17:E17"/>
  </mergeCells>
  <conditionalFormatting sqref="H16">
    <cfRule type="cellIs" dxfId="6" priority="1" stopIfTrue="1" operator="greaterThan">
      <formula>2</formula>
    </cfRule>
    <cfRule type="cellIs" dxfId="5" priority="2" stopIfTrue="1" operator="lessThan">
      <formula>1</formula>
    </cfRule>
  </conditionalFormatting>
  <conditionalFormatting sqref="K16 K18">
    <cfRule type="cellIs" dxfId="4" priority="3" stopIfTrue="1" operator="greaterThan">
      <formula>73</formula>
    </cfRule>
    <cfRule type="cellIs" dxfId="3" priority="4" stopIfTrue="1" operator="lessThan">
      <formula>18</formula>
    </cfRule>
  </conditionalFormatting>
  <printOptions horizontalCentered="1" verticalCentered="1"/>
  <pageMargins left="0.25" right="0.25" top="0.25" bottom="0.25" header="0.511811023622047" footer="0.511811023622047"/>
  <pageSetup paperSize="9" scale="38" orientation="landscape" horizontalDpi="300" verticalDpi="3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3" name="Check Box 1">
              <controlPr locked="0" defaultSize="0" autoFill="0" autoLine="0" autoPict="0">
                <anchor moveWithCells="1">
                  <from>
                    <xdr:col>7</xdr:col>
                    <xdr:colOff>825500</xdr:colOff>
                    <xdr:row>21</xdr:row>
                    <xdr:rowOff>63500</xdr:rowOff>
                  </from>
                  <to>
                    <xdr:col>7</xdr:col>
                    <xdr:colOff>1104900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4" name="Check Box 2">
              <controlPr locked="0" defaultSize="0" autoFill="0" autoLine="0" autoPict="0">
                <anchor moveWithCells="1">
                  <from>
                    <xdr:col>7</xdr:col>
                    <xdr:colOff>825500</xdr:colOff>
                    <xdr:row>23</xdr:row>
                    <xdr:rowOff>63500</xdr:rowOff>
                  </from>
                  <to>
                    <xdr:col>7</xdr:col>
                    <xdr:colOff>1104900</xdr:colOff>
                    <xdr:row>24</xdr:row>
                    <xdr:rowOff>25400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O145"/>
  <sheetViews>
    <sheetView showGridLines="0" topLeftCell="A1048576" zoomScale="63" zoomScaleNormal="110" zoomScalePageLayoutView="125" workbookViewId="0">
      <selection activeCell="A66" sqref="A1:XFD1048576"/>
    </sheetView>
  </sheetViews>
  <sheetFormatPr baseColWidth="10" defaultColWidth="8.6640625" defaultRowHeight="13" zeroHeight="1" x14ac:dyDescent="0.15"/>
  <cols>
    <col min="1" max="1" width="3.6640625" style="1" customWidth="1"/>
    <col min="2" max="2" width="20.6640625" style="1" customWidth="1"/>
    <col min="3" max="8" width="15.6640625" style="9" customWidth="1"/>
    <col min="9" max="20" width="15.6640625" style="1" customWidth="1"/>
    <col min="21" max="16384" width="8.6640625" style="1"/>
  </cols>
  <sheetData>
    <row r="1" spans="1:15" ht="14" hidden="1" thickBot="1" x14ac:dyDescent="0.2"/>
    <row r="2" spans="1:15" ht="18" hidden="1" x14ac:dyDescent="0.2">
      <c r="A2" s="106" t="s">
        <v>39</v>
      </c>
      <c r="B2" s="107"/>
      <c r="C2" s="107"/>
      <c r="D2" s="107"/>
      <c r="E2" s="107"/>
      <c r="F2" s="107"/>
      <c r="G2" s="107"/>
      <c r="H2" s="108"/>
      <c r="J2" s="1" t="s">
        <v>27</v>
      </c>
      <c r="L2" s="1">
        <v>0.53</v>
      </c>
    </row>
    <row r="3" spans="1:15" ht="18" hidden="1" x14ac:dyDescent="0.2">
      <c r="A3" s="109" t="s">
        <v>19</v>
      </c>
      <c r="B3" s="110"/>
      <c r="C3" s="110"/>
      <c r="D3" s="110"/>
      <c r="E3" s="110"/>
      <c r="F3" s="110"/>
      <c r="G3" s="110"/>
      <c r="H3" s="111"/>
    </row>
    <row r="4" spans="1:15" hidden="1" x14ac:dyDescent="0.15">
      <c r="A4" s="112" t="s">
        <v>0</v>
      </c>
      <c r="B4" s="113"/>
      <c r="C4" s="113"/>
      <c r="D4" s="113"/>
      <c r="E4" s="113"/>
      <c r="F4" s="113"/>
      <c r="G4" s="113"/>
      <c r="H4" s="3"/>
    </row>
    <row r="5" spans="1:15" hidden="1" x14ac:dyDescent="0.15">
      <c r="A5" s="4" t="s">
        <v>4</v>
      </c>
      <c r="B5" s="5" t="s">
        <v>4</v>
      </c>
      <c r="C5" s="15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3" t="s">
        <v>25</v>
      </c>
      <c r="I5" s="82" t="s">
        <v>21</v>
      </c>
      <c r="J5" s="82" t="s">
        <v>22</v>
      </c>
      <c r="K5" s="82" t="s">
        <v>23</v>
      </c>
      <c r="L5" s="82" t="s">
        <v>24</v>
      </c>
      <c r="M5" s="83" t="s">
        <v>25</v>
      </c>
    </row>
    <row r="6" spans="1:15" ht="14" hidden="1" x14ac:dyDescent="0.15">
      <c r="A6" s="4">
        <v>18</v>
      </c>
      <c r="B6" s="6"/>
      <c r="C6" s="16">
        <v>6567</v>
      </c>
      <c r="D6" s="47">
        <v>1622</v>
      </c>
      <c r="E6" s="47">
        <v>1170</v>
      </c>
      <c r="F6" s="47">
        <v>944</v>
      </c>
      <c r="G6" s="47">
        <v>742</v>
      </c>
      <c r="H6" s="47">
        <v>520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14"/>
      <c r="O6" s="14"/>
    </row>
    <row r="7" spans="1:15" ht="14" hidden="1" x14ac:dyDescent="0.15">
      <c r="A7" s="4">
        <v>19</v>
      </c>
      <c r="B7" s="6"/>
      <c r="C7" s="16"/>
      <c r="D7" s="47">
        <v>1680</v>
      </c>
      <c r="E7" s="47">
        <v>1210</v>
      </c>
      <c r="F7" s="47">
        <v>977</v>
      </c>
      <c r="G7" s="47">
        <v>763</v>
      </c>
      <c r="H7" s="47">
        <v>535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14"/>
      <c r="O7" s="14"/>
    </row>
    <row r="8" spans="1:15" ht="14" hidden="1" x14ac:dyDescent="0.15">
      <c r="A8" s="4">
        <v>20</v>
      </c>
      <c r="B8" s="6"/>
      <c r="C8" s="16"/>
      <c r="D8" s="47">
        <v>1729</v>
      </c>
      <c r="E8" s="47">
        <v>1247</v>
      </c>
      <c r="F8" s="47">
        <v>1009</v>
      </c>
      <c r="G8" s="47">
        <v>790</v>
      </c>
      <c r="H8" s="47">
        <v>554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14"/>
      <c r="O8" s="14"/>
    </row>
    <row r="9" spans="1:15" ht="14" hidden="1" x14ac:dyDescent="0.15">
      <c r="A9" s="4">
        <v>21</v>
      </c>
      <c r="B9" s="6"/>
      <c r="C9" s="16"/>
      <c r="D9" s="47">
        <v>1787</v>
      </c>
      <c r="E9" s="47">
        <v>1287</v>
      </c>
      <c r="F9" s="47">
        <v>1040</v>
      </c>
      <c r="G9" s="47">
        <v>811</v>
      </c>
      <c r="H9" s="47">
        <v>570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14"/>
      <c r="O9" s="14"/>
    </row>
    <row r="10" spans="1:15" ht="14" hidden="1" x14ac:dyDescent="0.15">
      <c r="A10" s="4">
        <v>22</v>
      </c>
      <c r="B10" s="6"/>
      <c r="C10" s="16"/>
      <c r="D10" s="47">
        <v>1843</v>
      </c>
      <c r="E10" s="47">
        <v>1327</v>
      </c>
      <c r="F10" s="47">
        <v>1074</v>
      </c>
      <c r="G10" s="47">
        <v>839</v>
      </c>
      <c r="H10" s="47">
        <v>589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14"/>
      <c r="O10" s="14"/>
    </row>
    <row r="11" spans="1:15" ht="14" hidden="1" x14ac:dyDescent="0.15">
      <c r="A11" s="4">
        <v>23</v>
      </c>
      <c r="B11" s="6"/>
      <c r="C11" s="16"/>
      <c r="D11" s="47">
        <v>1901</v>
      </c>
      <c r="E11" s="47">
        <v>1366</v>
      </c>
      <c r="F11" s="47">
        <v>1105</v>
      </c>
      <c r="G11" s="47">
        <v>865</v>
      </c>
      <c r="H11" s="47">
        <v>608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14"/>
      <c r="O11" s="14"/>
    </row>
    <row r="12" spans="1:15" ht="14" hidden="1" x14ac:dyDescent="0.15">
      <c r="A12" s="4">
        <v>24</v>
      </c>
      <c r="B12" s="6"/>
      <c r="C12" s="16"/>
      <c r="D12" s="47">
        <v>1960</v>
      </c>
      <c r="E12" s="47">
        <v>1405</v>
      </c>
      <c r="F12" s="47">
        <v>1139</v>
      </c>
      <c r="G12" s="47">
        <v>888</v>
      </c>
      <c r="H12" s="47">
        <v>624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14"/>
      <c r="O12" s="14"/>
    </row>
    <row r="13" spans="1:15" ht="14" hidden="1" x14ac:dyDescent="0.15">
      <c r="A13" s="4">
        <v>25</v>
      </c>
      <c r="B13" s="6"/>
      <c r="C13" s="16">
        <v>6892</v>
      </c>
      <c r="D13" s="47">
        <v>2015</v>
      </c>
      <c r="E13" s="47">
        <v>1449</v>
      </c>
      <c r="F13" s="47">
        <v>1170</v>
      </c>
      <c r="G13" s="47">
        <v>912</v>
      </c>
      <c r="H13" s="47">
        <v>641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14"/>
      <c r="O13" s="14"/>
    </row>
    <row r="14" spans="1:15" ht="14" hidden="1" x14ac:dyDescent="0.15">
      <c r="A14" s="4">
        <v>26</v>
      </c>
      <c r="B14" s="6"/>
      <c r="C14" s="16"/>
      <c r="D14" s="47">
        <v>2074</v>
      </c>
      <c r="E14" s="47">
        <v>1489</v>
      </c>
      <c r="F14" s="47">
        <v>1208</v>
      </c>
      <c r="G14" s="47">
        <v>937</v>
      </c>
      <c r="H14" s="47">
        <v>658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14"/>
      <c r="O14" s="14"/>
    </row>
    <row r="15" spans="1:15" ht="14" hidden="1" x14ac:dyDescent="0.15">
      <c r="A15" s="4">
        <v>27</v>
      </c>
      <c r="B15" s="6"/>
      <c r="C15" s="16"/>
      <c r="D15" s="47">
        <v>2132</v>
      </c>
      <c r="E15" s="47">
        <v>1529</v>
      </c>
      <c r="F15" s="47">
        <v>1240</v>
      </c>
      <c r="G15" s="47">
        <v>961</v>
      </c>
      <c r="H15" s="47">
        <v>673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14"/>
      <c r="O15" s="14"/>
    </row>
    <row r="16" spans="1:15" ht="14" hidden="1" x14ac:dyDescent="0.15">
      <c r="A16" s="4">
        <v>28</v>
      </c>
      <c r="B16" s="6"/>
      <c r="C16" s="16"/>
      <c r="D16" s="47">
        <v>2261</v>
      </c>
      <c r="E16" s="47">
        <v>1621</v>
      </c>
      <c r="F16" s="47">
        <v>1311</v>
      </c>
      <c r="G16" s="47">
        <v>1019</v>
      </c>
      <c r="H16" s="47">
        <v>714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14"/>
      <c r="O16" s="14"/>
    </row>
    <row r="17" spans="1:15" ht="14" hidden="1" x14ac:dyDescent="0.15">
      <c r="A17" s="4">
        <v>29</v>
      </c>
      <c r="B17" s="6"/>
      <c r="C17" s="16"/>
      <c r="D17" s="47">
        <v>2385</v>
      </c>
      <c r="E17" s="47">
        <v>1713</v>
      </c>
      <c r="F17" s="47">
        <v>1380</v>
      </c>
      <c r="G17" s="47">
        <v>1074</v>
      </c>
      <c r="H17" s="47">
        <v>751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14"/>
      <c r="O17" s="14"/>
    </row>
    <row r="18" spans="1:15" ht="14" hidden="1" x14ac:dyDescent="0.15">
      <c r="A18" s="4">
        <v>30</v>
      </c>
      <c r="B18" s="6"/>
      <c r="C18" s="16">
        <v>7125</v>
      </c>
      <c r="D18" s="47">
        <v>2512</v>
      </c>
      <c r="E18" s="47">
        <v>1804</v>
      </c>
      <c r="F18" s="47">
        <v>1455</v>
      </c>
      <c r="G18" s="47">
        <v>1127</v>
      </c>
      <c r="H18" s="47">
        <v>791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14"/>
      <c r="O18" s="14"/>
    </row>
    <row r="19" spans="1:15" ht="14" hidden="1" x14ac:dyDescent="0.15">
      <c r="A19" s="4">
        <v>31</v>
      </c>
      <c r="B19" s="6"/>
      <c r="C19" s="16"/>
      <c r="D19" s="47">
        <v>2639</v>
      </c>
      <c r="E19" s="47">
        <v>1901</v>
      </c>
      <c r="F19" s="47">
        <v>1529</v>
      </c>
      <c r="G19" s="47">
        <v>1182</v>
      </c>
      <c r="H19" s="47">
        <v>828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14"/>
      <c r="O19" s="14"/>
    </row>
    <row r="20" spans="1:15" ht="14" hidden="1" x14ac:dyDescent="0.15">
      <c r="A20" s="4">
        <v>32</v>
      </c>
      <c r="B20" s="6"/>
      <c r="C20" s="16"/>
      <c r="D20" s="47">
        <v>2766</v>
      </c>
      <c r="E20" s="47">
        <v>1995</v>
      </c>
      <c r="F20" s="47">
        <v>1600</v>
      </c>
      <c r="G20" s="47">
        <v>1239</v>
      </c>
      <c r="H20" s="47">
        <v>868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14"/>
      <c r="O20" s="14"/>
    </row>
    <row r="21" spans="1:15" ht="14" hidden="1" x14ac:dyDescent="0.15">
      <c r="A21" s="4">
        <v>33</v>
      </c>
      <c r="B21" s="6"/>
      <c r="C21" s="16"/>
      <c r="D21" s="47">
        <v>2832</v>
      </c>
      <c r="E21" s="47">
        <v>2034</v>
      </c>
      <c r="F21" s="47">
        <v>1639</v>
      </c>
      <c r="G21" s="47">
        <v>1261</v>
      </c>
      <c r="H21" s="47">
        <v>882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14"/>
      <c r="O21" s="14"/>
    </row>
    <row r="22" spans="1:15" ht="14" hidden="1" x14ac:dyDescent="0.15">
      <c r="A22" s="4">
        <v>34</v>
      </c>
      <c r="B22" s="6"/>
      <c r="C22" s="16"/>
      <c r="D22" s="47">
        <v>2899</v>
      </c>
      <c r="E22" s="47">
        <v>2074</v>
      </c>
      <c r="F22" s="47">
        <v>1682</v>
      </c>
      <c r="G22" s="47">
        <v>1286</v>
      </c>
      <c r="H22" s="47">
        <v>900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14"/>
      <c r="O22" s="14"/>
    </row>
    <row r="23" spans="1:15" ht="14" hidden="1" x14ac:dyDescent="0.15">
      <c r="A23" s="4">
        <v>35</v>
      </c>
      <c r="B23" s="6"/>
      <c r="C23" s="16">
        <v>7966</v>
      </c>
      <c r="D23" s="47">
        <v>2963</v>
      </c>
      <c r="E23" s="47">
        <v>2114</v>
      </c>
      <c r="F23" s="47">
        <v>1720</v>
      </c>
      <c r="G23" s="47">
        <v>1306</v>
      </c>
      <c r="H23" s="47">
        <v>918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14"/>
      <c r="O23" s="14"/>
    </row>
    <row r="24" spans="1:15" ht="14" hidden="1" x14ac:dyDescent="0.15">
      <c r="A24" s="4">
        <v>36</v>
      </c>
      <c r="B24" s="6"/>
      <c r="C24" s="16"/>
      <c r="D24" s="47">
        <v>3028</v>
      </c>
      <c r="E24" s="47">
        <v>2153</v>
      </c>
      <c r="F24" s="47">
        <v>1760</v>
      </c>
      <c r="G24" s="47">
        <v>1329</v>
      </c>
      <c r="H24" s="47">
        <v>932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14"/>
      <c r="O24" s="14"/>
    </row>
    <row r="25" spans="1:15" ht="14" hidden="1" x14ac:dyDescent="0.15">
      <c r="A25" s="4">
        <v>37</v>
      </c>
      <c r="B25" s="6"/>
      <c r="C25" s="16"/>
      <c r="D25" s="47">
        <v>3098</v>
      </c>
      <c r="E25" s="47">
        <v>2192</v>
      </c>
      <c r="F25" s="47">
        <v>1800</v>
      </c>
      <c r="G25" s="47">
        <v>1352</v>
      </c>
      <c r="H25" s="47">
        <v>944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14"/>
      <c r="O25" s="14"/>
    </row>
    <row r="26" spans="1:15" ht="14" hidden="1" x14ac:dyDescent="0.15">
      <c r="A26" s="4">
        <v>38</v>
      </c>
      <c r="B26" s="6"/>
      <c r="C26" s="16"/>
      <c r="D26" s="47">
        <v>3198</v>
      </c>
      <c r="E26" s="47">
        <v>2263</v>
      </c>
      <c r="F26" s="47">
        <v>1850</v>
      </c>
      <c r="G26" s="47">
        <v>1395</v>
      </c>
      <c r="H26" s="47">
        <v>977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14"/>
      <c r="O26" s="14"/>
    </row>
    <row r="27" spans="1:15" ht="14" hidden="1" x14ac:dyDescent="0.15">
      <c r="A27" s="4">
        <v>39</v>
      </c>
      <c r="B27" s="6"/>
      <c r="C27" s="16"/>
      <c r="D27" s="47">
        <v>3299</v>
      </c>
      <c r="E27" s="47">
        <v>2330</v>
      </c>
      <c r="F27" s="47">
        <v>1901</v>
      </c>
      <c r="G27" s="47">
        <v>1435</v>
      </c>
      <c r="H27" s="47">
        <v>1005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14"/>
      <c r="O27" s="14"/>
    </row>
    <row r="28" spans="1:15" ht="14" hidden="1" x14ac:dyDescent="0.15">
      <c r="A28" s="4">
        <v>40</v>
      </c>
      <c r="B28" s="6"/>
      <c r="C28" s="16">
        <v>9219</v>
      </c>
      <c r="D28" s="47">
        <v>3404</v>
      </c>
      <c r="E28" s="47">
        <v>2400</v>
      </c>
      <c r="F28" s="47">
        <v>1951</v>
      </c>
      <c r="G28" s="47">
        <v>1476</v>
      </c>
      <c r="H28" s="47">
        <v>1036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14"/>
      <c r="O28" s="14"/>
    </row>
    <row r="29" spans="1:15" ht="14" hidden="1" x14ac:dyDescent="0.15">
      <c r="A29" s="4">
        <v>41</v>
      </c>
      <c r="B29" s="6"/>
      <c r="C29" s="16"/>
      <c r="D29" s="47">
        <v>3503</v>
      </c>
      <c r="E29" s="47">
        <v>2470</v>
      </c>
      <c r="F29" s="47">
        <v>2005</v>
      </c>
      <c r="G29" s="47">
        <v>1520</v>
      </c>
      <c r="H29" s="47">
        <v>1062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14"/>
      <c r="O29" s="14"/>
    </row>
    <row r="30" spans="1:15" ht="14" hidden="1" x14ac:dyDescent="0.15">
      <c r="A30" s="4">
        <v>42</v>
      </c>
      <c r="B30" s="6"/>
      <c r="C30" s="16"/>
      <c r="D30" s="47">
        <v>3607</v>
      </c>
      <c r="E30" s="47">
        <v>2534</v>
      </c>
      <c r="F30" s="47">
        <v>2052</v>
      </c>
      <c r="G30" s="47">
        <v>1559</v>
      </c>
      <c r="H30" s="47">
        <v>1091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14"/>
      <c r="O30" s="14"/>
    </row>
    <row r="31" spans="1:15" ht="14" hidden="1" x14ac:dyDescent="0.15">
      <c r="A31" s="4">
        <v>43</v>
      </c>
      <c r="B31" s="6"/>
      <c r="C31" s="16"/>
      <c r="D31" s="47">
        <v>3745</v>
      </c>
      <c r="E31" s="47">
        <v>2629</v>
      </c>
      <c r="F31" s="47">
        <v>2128</v>
      </c>
      <c r="G31" s="47">
        <v>1619</v>
      </c>
      <c r="H31" s="47">
        <v>1132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14"/>
      <c r="O31" s="14"/>
    </row>
    <row r="32" spans="1:15" ht="14" hidden="1" x14ac:dyDescent="0.15">
      <c r="A32" s="4">
        <v>44</v>
      </c>
      <c r="B32" s="6"/>
      <c r="C32" s="16"/>
      <c r="D32" s="47">
        <v>3886</v>
      </c>
      <c r="E32" s="47">
        <v>2726</v>
      </c>
      <c r="F32" s="47">
        <v>2207</v>
      </c>
      <c r="G32" s="47">
        <v>1675</v>
      </c>
      <c r="H32" s="47">
        <v>1174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14"/>
      <c r="O32" s="14"/>
    </row>
    <row r="33" spans="1:15" ht="14" hidden="1" x14ac:dyDescent="0.15">
      <c r="A33" s="4">
        <v>45</v>
      </c>
      <c r="B33" s="6"/>
      <c r="C33" s="16">
        <v>10294</v>
      </c>
      <c r="D33" s="47">
        <v>4032</v>
      </c>
      <c r="E33" s="47">
        <v>2821</v>
      </c>
      <c r="F33" s="47">
        <v>2282</v>
      </c>
      <c r="G33" s="47">
        <v>1730</v>
      </c>
      <c r="H33" s="47">
        <v>1213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14"/>
      <c r="O33" s="14"/>
    </row>
    <row r="34" spans="1:15" ht="14" hidden="1" x14ac:dyDescent="0.15">
      <c r="A34" s="4">
        <v>46</v>
      </c>
      <c r="B34" s="6"/>
      <c r="C34" s="16"/>
      <c r="D34" s="47">
        <v>4169</v>
      </c>
      <c r="E34" s="47">
        <v>2915</v>
      </c>
      <c r="F34" s="47">
        <v>2359</v>
      </c>
      <c r="G34" s="47">
        <v>1792</v>
      </c>
      <c r="H34" s="47">
        <v>1252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14"/>
      <c r="O34" s="14"/>
    </row>
    <row r="35" spans="1:15" ht="14" hidden="1" x14ac:dyDescent="0.15">
      <c r="A35" s="4">
        <v>47</v>
      </c>
      <c r="B35" s="6"/>
      <c r="C35" s="16"/>
      <c r="D35" s="47">
        <v>4311</v>
      </c>
      <c r="E35" s="47">
        <v>3008</v>
      </c>
      <c r="F35" s="47">
        <v>2436</v>
      </c>
      <c r="G35" s="47">
        <v>1850</v>
      </c>
      <c r="H35" s="47">
        <v>1296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14"/>
      <c r="O35" s="14"/>
    </row>
    <row r="36" spans="1:15" ht="14" hidden="1" x14ac:dyDescent="0.15">
      <c r="A36" s="4">
        <v>48</v>
      </c>
      <c r="B36" s="6"/>
      <c r="C36" s="16"/>
      <c r="D36" s="47">
        <v>4547</v>
      </c>
      <c r="E36" s="47">
        <v>3173</v>
      </c>
      <c r="F36" s="47">
        <v>2582</v>
      </c>
      <c r="G36" s="47">
        <v>1975</v>
      </c>
      <c r="H36" s="47">
        <v>1380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14"/>
      <c r="O36" s="14"/>
    </row>
    <row r="37" spans="1:15" ht="14" hidden="1" x14ac:dyDescent="0.15">
      <c r="A37" s="4">
        <v>49</v>
      </c>
      <c r="B37" s="6"/>
      <c r="C37" s="16"/>
      <c r="D37" s="47">
        <v>4783</v>
      </c>
      <c r="E37" s="47">
        <v>3335</v>
      </c>
      <c r="F37" s="47">
        <v>2728</v>
      </c>
      <c r="G37" s="47">
        <v>2099</v>
      </c>
      <c r="H37" s="47">
        <v>1471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14"/>
      <c r="O37" s="14"/>
    </row>
    <row r="38" spans="1:15" ht="14" hidden="1" x14ac:dyDescent="0.15">
      <c r="A38" s="4">
        <v>50</v>
      </c>
      <c r="B38" s="6"/>
      <c r="C38" s="16">
        <v>13377</v>
      </c>
      <c r="D38" s="47">
        <v>5016</v>
      </c>
      <c r="E38" s="47">
        <v>3498</v>
      </c>
      <c r="F38" s="47">
        <v>2878</v>
      </c>
      <c r="G38" s="47">
        <v>2224</v>
      </c>
      <c r="H38" s="47">
        <v>1559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14"/>
      <c r="O38" s="14"/>
    </row>
    <row r="39" spans="1:15" ht="14" hidden="1" x14ac:dyDescent="0.15">
      <c r="A39" s="4">
        <v>51</v>
      </c>
      <c r="B39" s="6"/>
      <c r="C39" s="16"/>
      <c r="D39" s="47">
        <v>5251</v>
      </c>
      <c r="E39" s="47">
        <v>3661</v>
      </c>
      <c r="F39" s="47">
        <v>3024</v>
      </c>
      <c r="G39" s="47">
        <v>2348</v>
      </c>
      <c r="H39" s="47">
        <v>1644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14"/>
      <c r="O39" s="14"/>
    </row>
    <row r="40" spans="1:15" ht="14" hidden="1" x14ac:dyDescent="0.15">
      <c r="A40" s="4">
        <v>52</v>
      </c>
      <c r="B40" s="6"/>
      <c r="C40" s="16"/>
      <c r="D40" s="47">
        <v>5487</v>
      </c>
      <c r="E40" s="47">
        <v>3821</v>
      </c>
      <c r="F40" s="47">
        <v>3171</v>
      </c>
      <c r="G40" s="47">
        <v>2475</v>
      </c>
      <c r="H40" s="47">
        <v>1730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14"/>
      <c r="O40" s="14"/>
    </row>
    <row r="41" spans="1:15" ht="14" hidden="1" x14ac:dyDescent="0.15">
      <c r="A41" s="4">
        <v>53</v>
      </c>
      <c r="B41" s="6"/>
      <c r="C41" s="16"/>
      <c r="D41" s="47">
        <v>5701</v>
      </c>
      <c r="E41" s="47">
        <v>4011</v>
      </c>
      <c r="F41" s="47">
        <v>3357</v>
      </c>
      <c r="G41" s="47">
        <v>2593</v>
      </c>
      <c r="H41" s="47">
        <v>1820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14"/>
      <c r="O41" s="14"/>
    </row>
    <row r="42" spans="1:15" ht="14" hidden="1" x14ac:dyDescent="0.15">
      <c r="A42" s="4">
        <v>54</v>
      </c>
      <c r="B42" s="6"/>
      <c r="C42" s="16"/>
      <c r="D42" s="47">
        <v>5913</v>
      </c>
      <c r="E42" s="47">
        <v>4196</v>
      </c>
      <c r="F42" s="47">
        <v>3544</v>
      </c>
      <c r="G42" s="47">
        <v>2714</v>
      </c>
      <c r="H42" s="47">
        <v>1901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14"/>
      <c r="O42" s="14"/>
    </row>
    <row r="43" spans="1:15" ht="14" hidden="1" x14ac:dyDescent="0.15">
      <c r="A43" s="4">
        <v>55</v>
      </c>
      <c r="B43" s="6"/>
      <c r="C43" s="16">
        <v>14228</v>
      </c>
      <c r="D43" s="47">
        <v>6127</v>
      </c>
      <c r="E43" s="47">
        <v>4384</v>
      </c>
      <c r="F43" s="47">
        <v>3728</v>
      </c>
      <c r="G43" s="47">
        <v>2832</v>
      </c>
      <c r="H43" s="47">
        <v>1985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14"/>
      <c r="O43" s="14"/>
    </row>
    <row r="44" spans="1:15" ht="14" hidden="1" x14ac:dyDescent="0.15">
      <c r="A44" s="4">
        <v>56</v>
      </c>
      <c r="B44" s="6"/>
      <c r="C44" s="16"/>
      <c r="D44" s="47">
        <v>6340</v>
      </c>
      <c r="E44" s="47">
        <v>4571</v>
      </c>
      <c r="F44" s="47">
        <v>3922</v>
      </c>
      <c r="G44" s="47">
        <v>2951</v>
      </c>
      <c r="H44" s="47">
        <v>2068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14"/>
      <c r="O44" s="14"/>
    </row>
    <row r="45" spans="1:15" ht="14" hidden="1" x14ac:dyDescent="0.15">
      <c r="A45" s="4">
        <v>57</v>
      </c>
      <c r="B45" s="6"/>
      <c r="C45" s="16"/>
      <c r="D45" s="47">
        <v>6559</v>
      </c>
      <c r="E45" s="47">
        <v>4757</v>
      </c>
      <c r="F45" s="47">
        <v>4109</v>
      </c>
      <c r="G45" s="47">
        <v>3068</v>
      </c>
      <c r="H45" s="47">
        <v>2150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14"/>
      <c r="O45" s="14"/>
    </row>
    <row r="46" spans="1:15" ht="14" hidden="1" x14ac:dyDescent="0.15">
      <c r="A46" s="4">
        <v>58</v>
      </c>
      <c r="B46" s="6"/>
      <c r="C46" s="16"/>
      <c r="D46" s="47">
        <v>6904</v>
      </c>
      <c r="E46" s="47">
        <v>4948</v>
      </c>
      <c r="F46" s="47">
        <v>4253</v>
      </c>
      <c r="G46" s="47">
        <v>3190</v>
      </c>
      <c r="H46" s="47">
        <v>2235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14"/>
      <c r="O46" s="14"/>
    </row>
    <row r="47" spans="1:15" ht="14" hidden="1" x14ac:dyDescent="0.15">
      <c r="A47" s="4">
        <v>59</v>
      </c>
      <c r="B47" s="6"/>
      <c r="C47" s="16"/>
      <c r="D47" s="47">
        <v>7246</v>
      </c>
      <c r="E47" s="47">
        <v>5133</v>
      </c>
      <c r="F47" s="47">
        <v>4402</v>
      </c>
      <c r="G47" s="47">
        <v>3306</v>
      </c>
      <c r="H47" s="47">
        <v>2318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14"/>
      <c r="O47" s="14"/>
    </row>
    <row r="48" spans="1:15" ht="14" hidden="1" x14ac:dyDescent="0.15">
      <c r="A48" s="4">
        <v>60</v>
      </c>
      <c r="B48" s="6"/>
      <c r="C48" s="16">
        <v>15133</v>
      </c>
      <c r="D48" s="47">
        <v>7594</v>
      </c>
      <c r="E48" s="47">
        <v>5318</v>
      </c>
      <c r="F48" s="47">
        <v>4547</v>
      </c>
      <c r="G48" s="47">
        <v>3427</v>
      </c>
      <c r="H48" s="47">
        <v>2400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14"/>
      <c r="O48" s="14"/>
    </row>
    <row r="49" spans="1:15" ht="14" hidden="1" x14ac:dyDescent="0.15">
      <c r="A49" s="4">
        <v>61</v>
      </c>
      <c r="B49" s="6"/>
      <c r="C49" s="16">
        <v>16253</v>
      </c>
      <c r="D49" s="47">
        <v>7881</v>
      </c>
      <c r="E49" s="47">
        <v>5513</v>
      </c>
      <c r="F49" s="47">
        <v>4745</v>
      </c>
      <c r="G49" s="47">
        <v>3561</v>
      </c>
      <c r="H49" s="47">
        <v>2491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14"/>
      <c r="O49" s="14"/>
    </row>
    <row r="50" spans="1:15" ht="14" hidden="1" x14ac:dyDescent="0.15">
      <c r="A50" s="4">
        <v>62</v>
      </c>
      <c r="B50" s="6"/>
      <c r="C50" s="16">
        <v>17785</v>
      </c>
      <c r="D50" s="47">
        <v>8239</v>
      </c>
      <c r="E50" s="47">
        <v>5772</v>
      </c>
      <c r="F50" s="47">
        <v>4975</v>
      </c>
      <c r="G50" s="47">
        <v>3726</v>
      </c>
      <c r="H50" s="47">
        <v>2610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14"/>
      <c r="O50" s="14"/>
    </row>
    <row r="51" spans="1:15" ht="14" hidden="1" x14ac:dyDescent="0.15">
      <c r="A51" s="4">
        <v>63</v>
      </c>
      <c r="B51" s="6"/>
      <c r="C51" s="16">
        <v>18901</v>
      </c>
      <c r="D51" s="47">
        <v>8663</v>
      </c>
      <c r="E51" s="47">
        <v>6064</v>
      </c>
      <c r="F51" s="47">
        <v>5231</v>
      </c>
      <c r="G51" s="47">
        <v>3920</v>
      </c>
      <c r="H51" s="47">
        <v>2744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14"/>
      <c r="O51" s="14"/>
    </row>
    <row r="52" spans="1:15" ht="14" hidden="1" x14ac:dyDescent="0.15">
      <c r="A52" s="4">
        <v>64</v>
      </c>
      <c r="B52" s="6"/>
      <c r="C52" s="16">
        <v>20440</v>
      </c>
      <c r="D52" s="47">
        <v>9151</v>
      </c>
      <c r="E52" s="47">
        <v>6409</v>
      </c>
      <c r="F52" s="47">
        <v>5536</v>
      </c>
      <c r="G52" s="47">
        <v>4145</v>
      </c>
      <c r="H52" s="47">
        <v>2901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14"/>
      <c r="O52" s="14"/>
    </row>
    <row r="53" spans="1:15" ht="14" hidden="1" x14ac:dyDescent="0.15">
      <c r="A53" s="4">
        <v>65</v>
      </c>
      <c r="B53" s="6"/>
      <c r="C53" s="16">
        <v>21418</v>
      </c>
      <c r="D53" s="47">
        <v>9567</v>
      </c>
      <c r="E53" s="47">
        <v>6866</v>
      </c>
      <c r="F53" s="47">
        <v>5927</v>
      </c>
      <c r="G53" s="47">
        <v>4425</v>
      </c>
      <c r="H53" s="47">
        <v>3100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14"/>
      <c r="O53" s="14"/>
    </row>
    <row r="54" spans="1:15" ht="14" hidden="1" x14ac:dyDescent="0.15">
      <c r="A54" s="4">
        <v>66</v>
      </c>
      <c r="B54" s="6"/>
      <c r="C54" s="16">
        <v>22390</v>
      </c>
      <c r="D54" s="47">
        <v>10335</v>
      </c>
      <c r="E54" s="47">
        <v>7390</v>
      </c>
      <c r="F54" s="47">
        <v>6377</v>
      </c>
      <c r="G54" s="47">
        <v>4756</v>
      </c>
      <c r="H54" s="47">
        <v>3330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  <c r="N54" s="14"/>
      <c r="O54" s="14"/>
    </row>
    <row r="55" spans="1:15" ht="14" hidden="1" x14ac:dyDescent="0.15">
      <c r="A55" s="4">
        <v>67</v>
      </c>
      <c r="B55" s="6"/>
      <c r="C55" s="16">
        <v>24449</v>
      </c>
      <c r="D55" s="47">
        <v>11168</v>
      </c>
      <c r="E55" s="47">
        <v>7985</v>
      </c>
      <c r="F55" s="47">
        <v>6890</v>
      </c>
      <c r="G55" s="47">
        <v>5141</v>
      </c>
      <c r="H55" s="47">
        <v>3595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  <c r="N55" s="14"/>
      <c r="O55" s="14"/>
    </row>
    <row r="56" spans="1:15" ht="14" hidden="1" x14ac:dyDescent="0.15">
      <c r="A56" s="4">
        <v>68</v>
      </c>
      <c r="B56" s="6"/>
      <c r="C56" s="16">
        <v>27063</v>
      </c>
      <c r="D56" s="47">
        <v>12103</v>
      </c>
      <c r="E56" s="47">
        <v>8663</v>
      </c>
      <c r="F56" s="47">
        <v>7473</v>
      </c>
      <c r="G56" s="47">
        <v>5580</v>
      </c>
      <c r="H56" s="47">
        <v>3904</v>
      </c>
      <c r="I56" s="84">
        <v>0</v>
      </c>
      <c r="J56" s="84">
        <v>0</v>
      </c>
      <c r="K56" s="84">
        <v>0</v>
      </c>
      <c r="L56" s="84">
        <v>0</v>
      </c>
      <c r="M56" s="84">
        <v>0</v>
      </c>
      <c r="N56" s="14"/>
      <c r="O56" s="14"/>
    </row>
    <row r="57" spans="1:15" ht="14" hidden="1" x14ac:dyDescent="0.15">
      <c r="A57" s="4">
        <v>69</v>
      </c>
      <c r="B57" s="6"/>
      <c r="C57" s="16">
        <v>29766</v>
      </c>
      <c r="D57" s="47">
        <v>13219</v>
      </c>
      <c r="E57" s="47">
        <v>9463</v>
      </c>
      <c r="F57" s="47">
        <v>8162</v>
      </c>
      <c r="G57" s="47">
        <v>6091</v>
      </c>
      <c r="H57" s="47">
        <v>4263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  <c r="N57" s="14"/>
      <c r="O57" s="14"/>
    </row>
    <row r="58" spans="1:15" ht="14" hidden="1" x14ac:dyDescent="0.15">
      <c r="A58" s="4">
        <v>70</v>
      </c>
      <c r="B58" s="6"/>
      <c r="C58" s="16">
        <v>35226</v>
      </c>
      <c r="D58" s="47">
        <v>14007</v>
      </c>
      <c r="E58" s="47">
        <v>9963</v>
      </c>
      <c r="F58" s="47">
        <v>8510</v>
      </c>
      <c r="G58" s="47">
        <v>6377</v>
      </c>
      <c r="H58" s="47">
        <v>4463</v>
      </c>
      <c r="I58" s="84">
        <v>0</v>
      </c>
      <c r="J58" s="84">
        <v>0</v>
      </c>
      <c r="K58" s="84">
        <v>0</v>
      </c>
      <c r="L58" s="84">
        <v>0</v>
      </c>
      <c r="M58" s="84">
        <v>0</v>
      </c>
      <c r="N58" s="14"/>
      <c r="O58" s="14"/>
    </row>
    <row r="59" spans="1:15" ht="14" hidden="1" x14ac:dyDescent="0.15">
      <c r="A59" s="4">
        <v>71</v>
      </c>
      <c r="B59" s="6"/>
      <c r="C59" s="16">
        <v>36603</v>
      </c>
      <c r="D59" s="47">
        <v>15424</v>
      </c>
      <c r="E59" s="47">
        <v>10969</v>
      </c>
      <c r="F59" s="47">
        <v>9459</v>
      </c>
      <c r="G59" s="47">
        <v>7025</v>
      </c>
      <c r="H59" s="47">
        <v>4921</v>
      </c>
      <c r="I59" s="84">
        <v>0</v>
      </c>
      <c r="J59" s="84">
        <v>0</v>
      </c>
      <c r="K59" s="84">
        <v>0</v>
      </c>
      <c r="L59" s="84">
        <v>0</v>
      </c>
      <c r="M59" s="84">
        <v>0</v>
      </c>
      <c r="N59" s="14"/>
      <c r="O59" s="14"/>
    </row>
    <row r="60" spans="1:15" ht="14" hidden="1" x14ac:dyDescent="0.15">
      <c r="A60" s="4">
        <v>72</v>
      </c>
      <c r="B60" s="6"/>
      <c r="C60" s="16">
        <v>37639</v>
      </c>
      <c r="D60" s="47">
        <v>17072</v>
      </c>
      <c r="E60" s="47">
        <v>12143</v>
      </c>
      <c r="F60" s="47">
        <v>10469</v>
      </c>
      <c r="G60" s="47">
        <v>7780</v>
      </c>
      <c r="H60" s="47">
        <v>5449</v>
      </c>
      <c r="I60" s="84">
        <v>0</v>
      </c>
      <c r="J60" s="84">
        <v>0</v>
      </c>
      <c r="K60" s="84">
        <v>0</v>
      </c>
      <c r="L60" s="84">
        <v>0</v>
      </c>
      <c r="M60" s="84">
        <v>0</v>
      </c>
      <c r="N60" s="14"/>
      <c r="O60" s="14"/>
    </row>
    <row r="61" spans="1:15" ht="14" hidden="1" x14ac:dyDescent="0.15">
      <c r="A61" s="4">
        <v>73</v>
      </c>
      <c r="B61" s="6"/>
      <c r="C61" s="16">
        <v>39022</v>
      </c>
      <c r="D61" s="47">
        <v>18947</v>
      </c>
      <c r="E61" s="47">
        <v>13481</v>
      </c>
      <c r="F61" s="47">
        <v>11614</v>
      </c>
      <c r="G61" s="47">
        <v>8641</v>
      </c>
      <c r="H61" s="47">
        <v>6047</v>
      </c>
      <c r="I61" s="84">
        <v>0</v>
      </c>
      <c r="J61" s="84">
        <v>0</v>
      </c>
      <c r="K61" s="84">
        <v>0</v>
      </c>
      <c r="L61" s="84">
        <v>0</v>
      </c>
      <c r="M61" s="84">
        <v>0</v>
      </c>
      <c r="N61" s="14"/>
      <c r="O61" s="14"/>
    </row>
    <row r="62" spans="1:15" ht="14" hidden="1" x14ac:dyDescent="0.15">
      <c r="A62" s="4">
        <v>74</v>
      </c>
      <c r="B62" s="6"/>
      <c r="C62" s="16">
        <v>39710</v>
      </c>
      <c r="D62" s="47">
        <v>21122</v>
      </c>
      <c r="E62" s="47">
        <v>15028</v>
      </c>
      <c r="F62" s="47">
        <v>12962</v>
      </c>
      <c r="G62" s="47">
        <v>9633</v>
      </c>
      <c r="H62" s="47">
        <v>6747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  <c r="N62" s="14"/>
      <c r="O62" s="14"/>
    </row>
    <row r="63" spans="1:15" ht="14" hidden="1" x14ac:dyDescent="0.15">
      <c r="A63" s="4">
        <v>75</v>
      </c>
      <c r="B63" s="6"/>
      <c r="C63" s="16">
        <v>41434</v>
      </c>
      <c r="D63" s="47">
        <v>23769</v>
      </c>
      <c r="E63" s="47">
        <v>16863</v>
      </c>
      <c r="F63" s="47">
        <v>14480</v>
      </c>
      <c r="G63" s="47">
        <v>10801</v>
      </c>
      <c r="H63" s="47">
        <v>7557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  <c r="N63" s="14"/>
      <c r="O63" s="14"/>
    </row>
    <row r="64" spans="1:15" ht="14" hidden="1" x14ac:dyDescent="0.15">
      <c r="A64" s="4">
        <v>76</v>
      </c>
      <c r="B64" s="6"/>
      <c r="C64" s="16"/>
      <c r="D64" s="47">
        <v>26651</v>
      </c>
      <c r="E64" s="47">
        <v>18905</v>
      </c>
      <c r="F64" s="47">
        <v>16291</v>
      </c>
      <c r="G64" s="47">
        <v>12106</v>
      </c>
      <c r="H64" s="47">
        <v>8475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  <c r="N64" s="14"/>
      <c r="O64" s="14"/>
    </row>
    <row r="65" spans="1:15" ht="14" hidden="1" x14ac:dyDescent="0.15">
      <c r="A65" s="4">
        <v>77</v>
      </c>
      <c r="B65" s="6"/>
      <c r="C65" s="16"/>
      <c r="D65" s="47">
        <v>29937</v>
      </c>
      <c r="E65" s="47">
        <v>21233</v>
      </c>
      <c r="F65" s="47">
        <v>18311</v>
      </c>
      <c r="G65" s="47">
        <v>13601</v>
      </c>
      <c r="H65" s="47">
        <v>9522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  <c r="N65" s="14"/>
      <c r="O65" s="14"/>
    </row>
    <row r="66" spans="1:15" ht="14" hidden="1" x14ac:dyDescent="0.15">
      <c r="A66" s="4">
        <v>78</v>
      </c>
      <c r="B66" s="6"/>
      <c r="C66" s="16"/>
      <c r="D66" s="47">
        <v>33635</v>
      </c>
      <c r="E66" s="47">
        <v>23857</v>
      </c>
      <c r="F66" s="47">
        <v>20573</v>
      </c>
      <c r="G66" s="47">
        <v>15282</v>
      </c>
      <c r="H66" s="47">
        <v>10698</v>
      </c>
      <c r="I66" s="84">
        <v>0</v>
      </c>
      <c r="J66" s="84">
        <v>0</v>
      </c>
      <c r="K66" s="84">
        <v>0</v>
      </c>
      <c r="L66" s="84">
        <v>0</v>
      </c>
      <c r="M66" s="84">
        <v>0</v>
      </c>
      <c r="N66" s="14"/>
      <c r="O66" s="14"/>
    </row>
    <row r="67" spans="1:15" ht="14" hidden="1" x14ac:dyDescent="0.15">
      <c r="A67" s="4">
        <v>79</v>
      </c>
      <c r="B67" s="6"/>
      <c r="C67" s="16"/>
      <c r="D67" s="47">
        <v>37790</v>
      </c>
      <c r="E67" s="47">
        <v>26806</v>
      </c>
      <c r="F67" s="47">
        <v>23117</v>
      </c>
      <c r="G67" s="47">
        <v>17167</v>
      </c>
      <c r="H67" s="47">
        <v>12019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14"/>
      <c r="O67" s="14"/>
    </row>
    <row r="68" spans="1:15" ht="14" hidden="1" x14ac:dyDescent="0.15">
      <c r="A68" s="4">
        <v>80</v>
      </c>
      <c r="B68" s="6"/>
      <c r="C68" s="16"/>
      <c r="D68" s="47">
        <v>42762</v>
      </c>
      <c r="E68" s="47">
        <v>30333</v>
      </c>
      <c r="F68" s="47">
        <v>26154</v>
      </c>
      <c r="G68" s="47">
        <v>19430</v>
      </c>
      <c r="H68" s="47">
        <v>13601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  <c r="N68" s="14"/>
      <c r="O68" s="14"/>
    </row>
    <row r="69" spans="1:15" ht="14" hidden="1" x14ac:dyDescent="0.15">
      <c r="A69" s="85" t="s">
        <v>53</v>
      </c>
      <c r="B69" s="6" t="s">
        <v>5</v>
      </c>
      <c r="C69" s="16">
        <v>2270</v>
      </c>
      <c r="D69" s="48">
        <v>950</v>
      </c>
      <c r="E69" s="48">
        <v>670</v>
      </c>
      <c r="F69" s="48">
        <v>555</v>
      </c>
      <c r="G69" s="48">
        <v>456</v>
      </c>
      <c r="H69" s="48">
        <v>319</v>
      </c>
      <c r="I69" s="84">
        <v>0</v>
      </c>
      <c r="J69" s="84">
        <v>0</v>
      </c>
      <c r="K69" s="84">
        <v>0</v>
      </c>
      <c r="L69" s="84">
        <v>0</v>
      </c>
      <c r="M69" s="84">
        <v>0</v>
      </c>
      <c r="N69" s="14"/>
      <c r="O69" s="14"/>
    </row>
    <row r="70" spans="1:15" ht="14" hidden="1" x14ac:dyDescent="0.15">
      <c r="A70" s="85" t="s">
        <v>54</v>
      </c>
      <c r="B70" s="6" t="s">
        <v>1</v>
      </c>
      <c r="C70" s="16">
        <v>3566</v>
      </c>
      <c r="D70" s="47">
        <v>1461</v>
      </c>
      <c r="E70" s="47">
        <v>1062</v>
      </c>
      <c r="F70" s="47">
        <v>875</v>
      </c>
      <c r="G70" s="47">
        <v>714</v>
      </c>
      <c r="H70" s="47">
        <v>501</v>
      </c>
      <c r="I70" s="84">
        <v>0</v>
      </c>
      <c r="J70" s="84">
        <v>0</v>
      </c>
      <c r="K70" s="84">
        <v>0</v>
      </c>
      <c r="L70" s="84">
        <v>0</v>
      </c>
      <c r="M70" s="84">
        <v>0</v>
      </c>
      <c r="N70" s="14"/>
      <c r="O70" s="14"/>
    </row>
    <row r="71" spans="1:15" ht="14" hidden="1" x14ac:dyDescent="0.15">
      <c r="A71" s="85" t="s">
        <v>55</v>
      </c>
      <c r="B71" s="6" t="s">
        <v>6</v>
      </c>
      <c r="C71" s="16">
        <v>5193</v>
      </c>
      <c r="D71" s="47">
        <v>2114</v>
      </c>
      <c r="E71" s="47">
        <v>1546</v>
      </c>
      <c r="F71" s="47">
        <v>1268</v>
      </c>
      <c r="G71" s="47">
        <v>1037</v>
      </c>
      <c r="H71" s="47">
        <v>725</v>
      </c>
      <c r="I71" s="84">
        <v>0</v>
      </c>
      <c r="J71" s="84">
        <v>0</v>
      </c>
      <c r="K71" s="84">
        <v>0</v>
      </c>
      <c r="L71" s="84">
        <v>0</v>
      </c>
      <c r="M71" s="84">
        <v>0</v>
      </c>
      <c r="N71" s="14"/>
      <c r="O71" s="14"/>
    </row>
    <row r="72" spans="1:15" hidden="1" x14ac:dyDescent="0.15">
      <c r="A72" s="4">
        <v>1</v>
      </c>
      <c r="B72" s="6" t="s">
        <v>3</v>
      </c>
      <c r="C72" s="16">
        <v>0</v>
      </c>
      <c r="D72" s="7">
        <v>225</v>
      </c>
      <c r="E72" s="7">
        <v>225</v>
      </c>
      <c r="F72" s="7">
        <v>225</v>
      </c>
      <c r="G72" s="7">
        <v>225</v>
      </c>
      <c r="H72" s="8">
        <v>225</v>
      </c>
      <c r="J72" s="14"/>
      <c r="K72" s="14"/>
      <c r="L72" s="14"/>
      <c r="M72" s="14"/>
      <c r="N72" s="14"/>
      <c r="O72" s="14"/>
    </row>
    <row r="73" spans="1:15" hidden="1" x14ac:dyDescent="0.15">
      <c r="A73" s="4">
        <v>1</v>
      </c>
      <c r="B73" s="6" t="s">
        <v>2</v>
      </c>
      <c r="C73" s="16">
        <v>0</v>
      </c>
      <c r="D73" s="7">
        <v>300</v>
      </c>
      <c r="E73" s="7">
        <v>300</v>
      </c>
      <c r="F73" s="7">
        <v>300</v>
      </c>
      <c r="G73" s="7">
        <v>300</v>
      </c>
      <c r="H73" s="8">
        <v>300</v>
      </c>
      <c r="J73" s="14"/>
      <c r="K73" s="14"/>
      <c r="L73" s="14"/>
      <c r="M73" s="14"/>
      <c r="N73" s="14"/>
      <c r="O73" s="14"/>
    </row>
    <row r="74" spans="1:15" hidden="1" x14ac:dyDescent="0.15">
      <c r="A74" s="4"/>
      <c r="H74" s="10"/>
    </row>
    <row r="75" spans="1:15" ht="18" hidden="1" x14ac:dyDescent="0.2">
      <c r="A75" s="109" t="s">
        <v>26</v>
      </c>
      <c r="B75" s="110"/>
      <c r="C75" s="110"/>
      <c r="D75" s="110"/>
      <c r="E75" s="110"/>
      <c r="F75" s="110"/>
      <c r="G75" s="110"/>
      <c r="H75" s="111"/>
    </row>
    <row r="76" spans="1:15" hidden="1" x14ac:dyDescent="0.15">
      <c r="A76" s="112" t="s">
        <v>0</v>
      </c>
      <c r="B76" s="113"/>
      <c r="C76" s="113"/>
      <c r="D76" s="113"/>
      <c r="E76" s="113"/>
      <c r="F76" s="113"/>
      <c r="G76" s="113"/>
      <c r="H76" s="3"/>
    </row>
    <row r="77" spans="1:15" hidden="1" x14ac:dyDescent="0.15">
      <c r="A77" s="4" t="s">
        <v>4</v>
      </c>
      <c r="B77" s="5" t="s">
        <v>4</v>
      </c>
      <c r="C77" s="15" t="s">
        <v>20</v>
      </c>
      <c r="D77" s="2" t="s">
        <v>21</v>
      </c>
      <c r="E77" s="2" t="s">
        <v>22</v>
      </c>
      <c r="F77" s="2" t="s">
        <v>23</v>
      </c>
      <c r="G77" s="2" t="s">
        <v>24</v>
      </c>
      <c r="H77" s="3" t="s">
        <v>25</v>
      </c>
    </row>
    <row r="78" spans="1:15" hidden="1" x14ac:dyDescent="0.15">
      <c r="A78" s="4">
        <v>18</v>
      </c>
      <c r="B78" s="6"/>
      <c r="C78" s="16">
        <f>+C6*$L$2</f>
        <v>3480.51</v>
      </c>
      <c r="D78" s="7">
        <f t="shared" ref="D78:H78" si="0">+D6*$L$2</f>
        <v>859.66000000000008</v>
      </c>
      <c r="E78" s="7">
        <f t="shared" si="0"/>
        <v>620.1</v>
      </c>
      <c r="F78" s="7">
        <f t="shared" si="0"/>
        <v>500.32000000000005</v>
      </c>
      <c r="G78" s="7">
        <f t="shared" si="0"/>
        <v>393.26000000000005</v>
      </c>
      <c r="H78" s="8">
        <f t="shared" si="0"/>
        <v>275.60000000000002</v>
      </c>
      <c r="I78" s="82" t="s">
        <v>21</v>
      </c>
      <c r="J78" s="82" t="s">
        <v>22</v>
      </c>
      <c r="K78" s="82" t="s">
        <v>23</v>
      </c>
      <c r="L78" s="82" t="s">
        <v>24</v>
      </c>
      <c r="M78" s="83" t="s">
        <v>25</v>
      </c>
    </row>
    <row r="79" spans="1:15" hidden="1" x14ac:dyDescent="0.15">
      <c r="A79" s="4">
        <v>19</v>
      </c>
      <c r="B79" s="6"/>
      <c r="C79" s="16">
        <f t="shared" ref="C79:H142" si="1">+C7*$L$2</f>
        <v>0</v>
      </c>
      <c r="D79" s="7">
        <f t="shared" si="1"/>
        <v>890.40000000000009</v>
      </c>
      <c r="E79" s="7">
        <f t="shared" si="1"/>
        <v>641.30000000000007</v>
      </c>
      <c r="F79" s="7">
        <f t="shared" si="1"/>
        <v>517.81000000000006</v>
      </c>
      <c r="G79" s="7">
        <f t="shared" si="1"/>
        <v>404.39000000000004</v>
      </c>
      <c r="H79" s="8">
        <f t="shared" si="1"/>
        <v>283.55</v>
      </c>
      <c r="I79" s="84">
        <v>0</v>
      </c>
      <c r="J79" s="84">
        <v>0</v>
      </c>
      <c r="K79" s="84">
        <v>0</v>
      </c>
      <c r="L79" s="84">
        <v>0</v>
      </c>
      <c r="M79" s="84">
        <v>0</v>
      </c>
    </row>
    <row r="80" spans="1:15" hidden="1" x14ac:dyDescent="0.15">
      <c r="A80" s="4">
        <v>20</v>
      </c>
      <c r="B80" s="6"/>
      <c r="C80" s="16">
        <f t="shared" si="1"/>
        <v>0</v>
      </c>
      <c r="D80" s="7">
        <f t="shared" si="1"/>
        <v>916.37</v>
      </c>
      <c r="E80" s="7">
        <f t="shared" si="1"/>
        <v>660.91000000000008</v>
      </c>
      <c r="F80" s="7">
        <f t="shared" si="1"/>
        <v>534.77</v>
      </c>
      <c r="G80" s="7">
        <f t="shared" si="1"/>
        <v>418.70000000000005</v>
      </c>
      <c r="H80" s="8">
        <f t="shared" si="1"/>
        <v>293.62</v>
      </c>
      <c r="I80" s="84">
        <v>0</v>
      </c>
      <c r="J80" s="84">
        <v>0</v>
      </c>
      <c r="K80" s="84">
        <v>0</v>
      </c>
      <c r="L80" s="84">
        <v>0</v>
      </c>
      <c r="M80" s="84">
        <v>0</v>
      </c>
    </row>
    <row r="81" spans="1:13" hidden="1" x14ac:dyDescent="0.15">
      <c r="A81" s="4">
        <v>21</v>
      </c>
      <c r="B81" s="6"/>
      <c r="C81" s="16">
        <f t="shared" si="1"/>
        <v>0</v>
      </c>
      <c r="D81" s="7">
        <f t="shared" si="1"/>
        <v>947.11</v>
      </c>
      <c r="E81" s="7">
        <f t="shared" si="1"/>
        <v>682.11</v>
      </c>
      <c r="F81" s="7">
        <f t="shared" si="1"/>
        <v>551.20000000000005</v>
      </c>
      <c r="G81" s="7">
        <f t="shared" si="1"/>
        <v>429.83000000000004</v>
      </c>
      <c r="H81" s="8">
        <f t="shared" si="1"/>
        <v>302.10000000000002</v>
      </c>
      <c r="I81" s="84">
        <v>0</v>
      </c>
      <c r="J81" s="84">
        <v>0</v>
      </c>
      <c r="K81" s="84">
        <v>0</v>
      </c>
      <c r="L81" s="84">
        <v>0</v>
      </c>
      <c r="M81" s="84">
        <v>0</v>
      </c>
    </row>
    <row r="82" spans="1:13" hidden="1" x14ac:dyDescent="0.15">
      <c r="A82" s="4">
        <v>22</v>
      </c>
      <c r="B82" s="6"/>
      <c r="C82" s="16">
        <f t="shared" si="1"/>
        <v>0</v>
      </c>
      <c r="D82" s="7">
        <f t="shared" si="1"/>
        <v>976.79000000000008</v>
      </c>
      <c r="E82" s="7">
        <f t="shared" si="1"/>
        <v>703.31000000000006</v>
      </c>
      <c r="F82" s="7">
        <f t="shared" si="1"/>
        <v>569.22</v>
      </c>
      <c r="G82" s="7">
        <f t="shared" si="1"/>
        <v>444.67</v>
      </c>
      <c r="H82" s="8">
        <f t="shared" si="1"/>
        <v>312.17</v>
      </c>
      <c r="I82" s="84">
        <v>0</v>
      </c>
      <c r="J82" s="84">
        <v>0</v>
      </c>
      <c r="K82" s="84">
        <v>0</v>
      </c>
      <c r="L82" s="84">
        <v>0</v>
      </c>
      <c r="M82" s="84">
        <v>0</v>
      </c>
    </row>
    <row r="83" spans="1:13" hidden="1" x14ac:dyDescent="0.15">
      <c r="A83" s="4">
        <v>23</v>
      </c>
      <c r="B83" s="6"/>
      <c r="C83" s="16">
        <f t="shared" si="1"/>
        <v>0</v>
      </c>
      <c r="D83" s="7">
        <f t="shared" si="1"/>
        <v>1007.5300000000001</v>
      </c>
      <c r="E83" s="7">
        <f t="shared" si="1"/>
        <v>723.98</v>
      </c>
      <c r="F83" s="7">
        <f t="shared" si="1"/>
        <v>585.65</v>
      </c>
      <c r="G83" s="7">
        <f t="shared" si="1"/>
        <v>458.45000000000005</v>
      </c>
      <c r="H83" s="8">
        <f t="shared" si="1"/>
        <v>322.24</v>
      </c>
      <c r="I83" s="84">
        <v>0</v>
      </c>
      <c r="J83" s="84">
        <v>0</v>
      </c>
      <c r="K83" s="84">
        <v>0</v>
      </c>
      <c r="L83" s="84">
        <v>0</v>
      </c>
      <c r="M83" s="84">
        <v>0</v>
      </c>
    </row>
    <row r="84" spans="1:13" hidden="1" x14ac:dyDescent="0.15">
      <c r="A84" s="4">
        <v>24</v>
      </c>
      <c r="B84" s="6"/>
      <c r="C84" s="16">
        <f t="shared" si="1"/>
        <v>0</v>
      </c>
      <c r="D84" s="7">
        <f t="shared" si="1"/>
        <v>1038.8</v>
      </c>
      <c r="E84" s="7">
        <f t="shared" si="1"/>
        <v>744.65000000000009</v>
      </c>
      <c r="F84" s="7">
        <f t="shared" si="1"/>
        <v>603.67000000000007</v>
      </c>
      <c r="G84" s="7">
        <f t="shared" si="1"/>
        <v>470.64000000000004</v>
      </c>
      <c r="H84" s="8">
        <f t="shared" si="1"/>
        <v>330.72</v>
      </c>
      <c r="I84" s="84">
        <v>0</v>
      </c>
      <c r="J84" s="84">
        <v>0</v>
      </c>
      <c r="K84" s="84">
        <v>0</v>
      </c>
      <c r="L84" s="84">
        <v>0</v>
      </c>
      <c r="M84" s="84">
        <v>0</v>
      </c>
    </row>
    <row r="85" spans="1:13" hidden="1" x14ac:dyDescent="0.15">
      <c r="A85" s="4">
        <v>25</v>
      </c>
      <c r="B85" s="6"/>
      <c r="C85" s="16">
        <f t="shared" si="1"/>
        <v>3652.76</v>
      </c>
      <c r="D85" s="7">
        <f t="shared" si="1"/>
        <v>1067.95</v>
      </c>
      <c r="E85" s="7">
        <f t="shared" si="1"/>
        <v>767.97</v>
      </c>
      <c r="F85" s="7">
        <f t="shared" si="1"/>
        <v>620.1</v>
      </c>
      <c r="G85" s="7">
        <f t="shared" si="1"/>
        <v>483.36</v>
      </c>
      <c r="H85" s="8">
        <f t="shared" si="1"/>
        <v>339.73</v>
      </c>
      <c r="I85" s="84">
        <v>0</v>
      </c>
      <c r="J85" s="84">
        <v>0</v>
      </c>
      <c r="K85" s="84">
        <v>0</v>
      </c>
      <c r="L85" s="84">
        <v>0</v>
      </c>
      <c r="M85" s="84">
        <v>0</v>
      </c>
    </row>
    <row r="86" spans="1:13" hidden="1" x14ac:dyDescent="0.15">
      <c r="A86" s="4">
        <v>26</v>
      </c>
      <c r="B86" s="6"/>
      <c r="C86" s="16">
        <f t="shared" si="1"/>
        <v>0</v>
      </c>
      <c r="D86" s="7">
        <f t="shared" si="1"/>
        <v>1099.22</v>
      </c>
      <c r="E86" s="7">
        <f t="shared" si="1"/>
        <v>789.17000000000007</v>
      </c>
      <c r="F86" s="7">
        <f t="shared" si="1"/>
        <v>640.24</v>
      </c>
      <c r="G86" s="7">
        <f t="shared" si="1"/>
        <v>496.61</v>
      </c>
      <c r="H86" s="8">
        <f t="shared" si="1"/>
        <v>348.74</v>
      </c>
      <c r="I86" s="84">
        <v>0</v>
      </c>
      <c r="J86" s="84">
        <v>0</v>
      </c>
      <c r="K86" s="84">
        <v>0</v>
      </c>
      <c r="L86" s="84">
        <v>0</v>
      </c>
      <c r="M86" s="84">
        <v>0</v>
      </c>
    </row>
    <row r="87" spans="1:13" hidden="1" x14ac:dyDescent="0.15">
      <c r="A87" s="4">
        <v>27</v>
      </c>
      <c r="B87" s="6"/>
      <c r="C87" s="16">
        <f t="shared" si="1"/>
        <v>0</v>
      </c>
      <c r="D87" s="7">
        <f t="shared" si="1"/>
        <v>1129.96</v>
      </c>
      <c r="E87" s="7">
        <f t="shared" si="1"/>
        <v>810.37</v>
      </c>
      <c r="F87" s="7">
        <f t="shared" si="1"/>
        <v>657.2</v>
      </c>
      <c r="G87" s="7">
        <f t="shared" si="1"/>
        <v>509.33000000000004</v>
      </c>
      <c r="H87" s="8">
        <f t="shared" si="1"/>
        <v>356.69</v>
      </c>
      <c r="I87" s="84">
        <v>0</v>
      </c>
      <c r="J87" s="84">
        <v>0</v>
      </c>
      <c r="K87" s="84">
        <v>0</v>
      </c>
      <c r="L87" s="84">
        <v>0</v>
      </c>
      <c r="M87" s="84">
        <v>0</v>
      </c>
    </row>
    <row r="88" spans="1:13" hidden="1" x14ac:dyDescent="0.15">
      <c r="A88" s="4">
        <v>28</v>
      </c>
      <c r="B88" s="6"/>
      <c r="C88" s="16">
        <f t="shared" si="1"/>
        <v>0</v>
      </c>
      <c r="D88" s="7">
        <f t="shared" si="1"/>
        <v>1198.3300000000002</v>
      </c>
      <c r="E88" s="7">
        <f t="shared" si="1"/>
        <v>859.13</v>
      </c>
      <c r="F88" s="7">
        <f t="shared" si="1"/>
        <v>694.83</v>
      </c>
      <c r="G88" s="7">
        <f t="shared" si="1"/>
        <v>540.07000000000005</v>
      </c>
      <c r="H88" s="8">
        <f t="shared" si="1"/>
        <v>378.42</v>
      </c>
      <c r="I88" s="84">
        <v>0</v>
      </c>
      <c r="J88" s="84">
        <v>0</v>
      </c>
      <c r="K88" s="84">
        <v>0</v>
      </c>
      <c r="L88" s="84">
        <v>0</v>
      </c>
      <c r="M88" s="84">
        <v>0</v>
      </c>
    </row>
    <row r="89" spans="1:13" hidden="1" x14ac:dyDescent="0.15">
      <c r="A89" s="4">
        <v>29</v>
      </c>
      <c r="B89" s="6"/>
      <c r="C89" s="16">
        <f t="shared" si="1"/>
        <v>0</v>
      </c>
      <c r="D89" s="7">
        <f t="shared" si="1"/>
        <v>1264.05</v>
      </c>
      <c r="E89" s="7">
        <f t="shared" si="1"/>
        <v>907.8900000000001</v>
      </c>
      <c r="F89" s="7">
        <f t="shared" si="1"/>
        <v>731.40000000000009</v>
      </c>
      <c r="G89" s="7">
        <f t="shared" si="1"/>
        <v>569.22</v>
      </c>
      <c r="H89" s="8">
        <f t="shared" si="1"/>
        <v>398.03000000000003</v>
      </c>
      <c r="I89" s="84">
        <v>0</v>
      </c>
      <c r="J89" s="84">
        <v>0</v>
      </c>
      <c r="K89" s="84">
        <v>0</v>
      </c>
      <c r="L89" s="84">
        <v>0</v>
      </c>
      <c r="M89" s="84">
        <v>0</v>
      </c>
    </row>
    <row r="90" spans="1:13" hidden="1" x14ac:dyDescent="0.15">
      <c r="A90" s="4">
        <v>30</v>
      </c>
      <c r="B90" s="6"/>
      <c r="C90" s="16">
        <f t="shared" si="1"/>
        <v>3776.25</v>
      </c>
      <c r="D90" s="7">
        <f t="shared" si="1"/>
        <v>1331.3600000000001</v>
      </c>
      <c r="E90" s="7">
        <f t="shared" si="1"/>
        <v>956.12</v>
      </c>
      <c r="F90" s="7">
        <f t="shared" si="1"/>
        <v>771.15000000000009</v>
      </c>
      <c r="G90" s="7">
        <f t="shared" si="1"/>
        <v>597.31000000000006</v>
      </c>
      <c r="H90" s="8">
        <f t="shared" si="1"/>
        <v>419.23</v>
      </c>
      <c r="I90" s="84">
        <v>0</v>
      </c>
      <c r="J90" s="84">
        <v>0</v>
      </c>
      <c r="K90" s="84">
        <v>0</v>
      </c>
      <c r="L90" s="84">
        <v>0</v>
      </c>
      <c r="M90" s="84">
        <v>0</v>
      </c>
    </row>
    <row r="91" spans="1:13" hidden="1" x14ac:dyDescent="0.15">
      <c r="A91" s="4">
        <v>31</v>
      </c>
      <c r="B91" s="6"/>
      <c r="C91" s="16">
        <f t="shared" si="1"/>
        <v>0</v>
      </c>
      <c r="D91" s="7">
        <f t="shared" si="1"/>
        <v>1398.67</v>
      </c>
      <c r="E91" s="7">
        <f t="shared" si="1"/>
        <v>1007.5300000000001</v>
      </c>
      <c r="F91" s="7">
        <f t="shared" si="1"/>
        <v>810.37</v>
      </c>
      <c r="G91" s="7">
        <f t="shared" si="1"/>
        <v>626.46</v>
      </c>
      <c r="H91" s="8">
        <f t="shared" si="1"/>
        <v>438.84000000000003</v>
      </c>
      <c r="I91" s="84">
        <v>0</v>
      </c>
      <c r="J91" s="84">
        <v>0</v>
      </c>
      <c r="K91" s="84">
        <v>0</v>
      </c>
      <c r="L91" s="84">
        <v>0</v>
      </c>
      <c r="M91" s="84">
        <v>0</v>
      </c>
    </row>
    <row r="92" spans="1:13" hidden="1" x14ac:dyDescent="0.15">
      <c r="A92" s="4">
        <v>32</v>
      </c>
      <c r="B92" s="6"/>
      <c r="C92" s="16">
        <f t="shared" si="1"/>
        <v>0</v>
      </c>
      <c r="D92" s="7">
        <f t="shared" si="1"/>
        <v>1465.98</v>
      </c>
      <c r="E92" s="7">
        <f t="shared" si="1"/>
        <v>1057.3500000000001</v>
      </c>
      <c r="F92" s="7">
        <f t="shared" si="1"/>
        <v>848</v>
      </c>
      <c r="G92" s="7">
        <f t="shared" si="1"/>
        <v>656.67000000000007</v>
      </c>
      <c r="H92" s="8">
        <f t="shared" si="1"/>
        <v>460.04</v>
      </c>
      <c r="I92" s="84">
        <v>0</v>
      </c>
      <c r="J92" s="84">
        <v>0</v>
      </c>
      <c r="K92" s="84">
        <v>0</v>
      </c>
      <c r="L92" s="84">
        <v>0</v>
      </c>
      <c r="M92" s="84">
        <v>0</v>
      </c>
    </row>
    <row r="93" spans="1:13" hidden="1" x14ac:dyDescent="0.15">
      <c r="A93" s="4">
        <v>33</v>
      </c>
      <c r="B93" s="6"/>
      <c r="C93" s="16">
        <f t="shared" si="1"/>
        <v>0</v>
      </c>
      <c r="D93" s="7">
        <f t="shared" si="1"/>
        <v>1500.96</v>
      </c>
      <c r="E93" s="7">
        <f t="shared" si="1"/>
        <v>1078.02</v>
      </c>
      <c r="F93" s="7">
        <f t="shared" si="1"/>
        <v>868.67000000000007</v>
      </c>
      <c r="G93" s="7">
        <f t="shared" si="1"/>
        <v>668.33</v>
      </c>
      <c r="H93" s="8">
        <f t="shared" si="1"/>
        <v>467.46000000000004</v>
      </c>
      <c r="I93" s="84">
        <v>0</v>
      </c>
      <c r="J93" s="84">
        <v>0</v>
      </c>
      <c r="K93" s="84">
        <v>0</v>
      </c>
      <c r="L93" s="84">
        <v>0</v>
      </c>
      <c r="M93" s="84">
        <v>0</v>
      </c>
    </row>
    <row r="94" spans="1:13" hidden="1" x14ac:dyDescent="0.15">
      <c r="A94" s="4">
        <v>34</v>
      </c>
      <c r="B94" s="6"/>
      <c r="C94" s="16">
        <f t="shared" si="1"/>
        <v>0</v>
      </c>
      <c r="D94" s="7">
        <f t="shared" si="1"/>
        <v>1536.47</v>
      </c>
      <c r="E94" s="7">
        <f t="shared" si="1"/>
        <v>1099.22</v>
      </c>
      <c r="F94" s="7">
        <f t="shared" si="1"/>
        <v>891.46</v>
      </c>
      <c r="G94" s="7">
        <f t="shared" si="1"/>
        <v>681.58</v>
      </c>
      <c r="H94" s="8">
        <f t="shared" si="1"/>
        <v>477</v>
      </c>
      <c r="I94" s="84">
        <v>0</v>
      </c>
      <c r="J94" s="84">
        <v>0</v>
      </c>
      <c r="K94" s="84">
        <v>0</v>
      </c>
      <c r="L94" s="84">
        <v>0</v>
      </c>
      <c r="M94" s="84">
        <v>0</v>
      </c>
    </row>
    <row r="95" spans="1:13" hidden="1" x14ac:dyDescent="0.15">
      <c r="A95" s="4">
        <v>35</v>
      </c>
      <c r="B95" s="6"/>
      <c r="C95" s="16">
        <f t="shared" si="1"/>
        <v>4221.9800000000005</v>
      </c>
      <c r="D95" s="7">
        <f t="shared" si="1"/>
        <v>1570.39</v>
      </c>
      <c r="E95" s="7">
        <f t="shared" si="1"/>
        <v>1120.42</v>
      </c>
      <c r="F95" s="7">
        <f t="shared" si="1"/>
        <v>911.6</v>
      </c>
      <c r="G95" s="7">
        <f t="shared" si="1"/>
        <v>692.18000000000006</v>
      </c>
      <c r="H95" s="8">
        <f t="shared" si="1"/>
        <v>486.54</v>
      </c>
      <c r="I95" s="84">
        <v>0</v>
      </c>
      <c r="J95" s="84">
        <v>0</v>
      </c>
      <c r="K95" s="84">
        <v>0</v>
      </c>
      <c r="L95" s="84">
        <v>0</v>
      </c>
      <c r="M95" s="84">
        <v>0</v>
      </c>
    </row>
    <row r="96" spans="1:13" hidden="1" x14ac:dyDescent="0.15">
      <c r="A96" s="4">
        <v>36</v>
      </c>
      <c r="B96" s="6"/>
      <c r="C96" s="16">
        <f t="shared" si="1"/>
        <v>0</v>
      </c>
      <c r="D96" s="7">
        <f t="shared" si="1"/>
        <v>1604.8400000000001</v>
      </c>
      <c r="E96" s="7">
        <f t="shared" si="1"/>
        <v>1141.0900000000001</v>
      </c>
      <c r="F96" s="7">
        <f t="shared" si="1"/>
        <v>932.80000000000007</v>
      </c>
      <c r="G96" s="7">
        <f t="shared" si="1"/>
        <v>704.37</v>
      </c>
      <c r="H96" s="8">
        <f t="shared" si="1"/>
        <v>493.96000000000004</v>
      </c>
      <c r="I96" s="84">
        <v>0</v>
      </c>
      <c r="J96" s="84">
        <v>0</v>
      </c>
      <c r="K96" s="84">
        <v>0</v>
      </c>
      <c r="L96" s="84">
        <v>0</v>
      </c>
      <c r="M96" s="84">
        <v>0</v>
      </c>
    </row>
    <row r="97" spans="1:13" hidden="1" x14ac:dyDescent="0.15">
      <c r="A97" s="4">
        <v>37</v>
      </c>
      <c r="B97" s="6"/>
      <c r="C97" s="16">
        <f t="shared" si="1"/>
        <v>0</v>
      </c>
      <c r="D97" s="7">
        <f t="shared" si="1"/>
        <v>1641.94</v>
      </c>
      <c r="E97" s="7">
        <f t="shared" si="1"/>
        <v>1161.76</v>
      </c>
      <c r="F97" s="7">
        <f t="shared" si="1"/>
        <v>954</v>
      </c>
      <c r="G97" s="7">
        <f t="shared" si="1"/>
        <v>716.56000000000006</v>
      </c>
      <c r="H97" s="8">
        <f t="shared" si="1"/>
        <v>500.32000000000005</v>
      </c>
      <c r="I97" s="84">
        <v>0</v>
      </c>
      <c r="J97" s="84">
        <v>0</v>
      </c>
      <c r="K97" s="84">
        <v>0</v>
      </c>
      <c r="L97" s="84">
        <v>0</v>
      </c>
      <c r="M97" s="84">
        <v>0</v>
      </c>
    </row>
    <row r="98" spans="1:13" hidden="1" x14ac:dyDescent="0.15">
      <c r="A98" s="4">
        <v>38</v>
      </c>
      <c r="B98" s="6"/>
      <c r="C98" s="16">
        <f t="shared" si="1"/>
        <v>0</v>
      </c>
      <c r="D98" s="7">
        <f t="shared" si="1"/>
        <v>1694.94</v>
      </c>
      <c r="E98" s="7">
        <f t="shared" si="1"/>
        <v>1199.3900000000001</v>
      </c>
      <c r="F98" s="7">
        <f t="shared" si="1"/>
        <v>980.5</v>
      </c>
      <c r="G98" s="7">
        <f t="shared" si="1"/>
        <v>739.35</v>
      </c>
      <c r="H98" s="8">
        <f t="shared" si="1"/>
        <v>517.81000000000006</v>
      </c>
      <c r="I98" s="84">
        <v>0</v>
      </c>
      <c r="J98" s="84">
        <v>0</v>
      </c>
      <c r="K98" s="84">
        <v>0</v>
      </c>
      <c r="L98" s="84">
        <v>0</v>
      </c>
      <c r="M98" s="84">
        <v>0</v>
      </c>
    </row>
    <row r="99" spans="1:13" hidden="1" x14ac:dyDescent="0.15">
      <c r="A99" s="4">
        <v>39</v>
      </c>
      <c r="B99" s="6"/>
      <c r="C99" s="16">
        <f t="shared" si="1"/>
        <v>0</v>
      </c>
      <c r="D99" s="7">
        <f t="shared" si="1"/>
        <v>1748.47</v>
      </c>
      <c r="E99" s="7">
        <f t="shared" si="1"/>
        <v>1234.9000000000001</v>
      </c>
      <c r="F99" s="7">
        <f t="shared" si="1"/>
        <v>1007.5300000000001</v>
      </c>
      <c r="G99" s="7">
        <f t="shared" si="1"/>
        <v>760.55000000000007</v>
      </c>
      <c r="H99" s="8">
        <f t="shared" si="1"/>
        <v>532.65</v>
      </c>
      <c r="I99" s="84">
        <v>0</v>
      </c>
      <c r="J99" s="84">
        <v>0</v>
      </c>
      <c r="K99" s="84">
        <v>0</v>
      </c>
      <c r="L99" s="84">
        <v>0</v>
      </c>
      <c r="M99" s="84">
        <v>0</v>
      </c>
    </row>
    <row r="100" spans="1:13" hidden="1" x14ac:dyDescent="0.15">
      <c r="A100" s="4">
        <v>40</v>
      </c>
      <c r="B100" s="6"/>
      <c r="C100" s="16">
        <f t="shared" si="1"/>
        <v>4886.0700000000006</v>
      </c>
      <c r="D100" s="7">
        <f t="shared" si="1"/>
        <v>1804.1200000000001</v>
      </c>
      <c r="E100" s="7">
        <f t="shared" si="1"/>
        <v>1272</v>
      </c>
      <c r="F100" s="7">
        <f t="shared" si="1"/>
        <v>1034.03</v>
      </c>
      <c r="G100" s="7">
        <f t="shared" si="1"/>
        <v>782.28000000000009</v>
      </c>
      <c r="H100" s="8">
        <f t="shared" si="1"/>
        <v>549.08000000000004</v>
      </c>
      <c r="I100" s="84">
        <v>0</v>
      </c>
      <c r="J100" s="84">
        <v>0</v>
      </c>
      <c r="K100" s="84">
        <v>0</v>
      </c>
      <c r="L100" s="84">
        <v>0</v>
      </c>
      <c r="M100" s="84">
        <v>0</v>
      </c>
    </row>
    <row r="101" spans="1:13" hidden="1" x14ac:dyDescent="0.15">
      <c r="A101" s="4">
        <v>41</v>
      </c>
      <c r="B101" s="6"/>
      <c r="C101" s="16">
        <f t="shared" si="1"/>
        <v>0</v>
      </c>
      <c r="D101" s="7">
        <f t="shared" si="1"/>
        <v>1856.5900000000001</v>
      </c>
      <c r="E101" s="7">
        <f t="shared" si="1"/>
        <v>1309.1000000000001</v>
      </c>
      <c r="F101" s="7">
        <f t="shared" si="1"/>
        <v>1062.6500000000001</v>
      </c>
      <c r="G101" s="7">
        <f t="shared" si="1"/>
        <v>805.6</v>
      </c>
      <c r="H101" s="8">
        <f t="shared" si="1"/>
        <v>562.86</v>
      </c>
      <c r="I101" s="84">
        <v>0</v>
      </c>
      <c r="J101" s="84">
        <v>0</v>
      </c>
      <c r="K101" s="84">
        <v>0</v>
      </c>
      <c r="L101" s="84">
        <v>0</v>
      </c>
      <c r="M101" s="84">
        <v>0</v>
      </c>
    </row>
    <row r="102" spans="1:13" hidden="1" x14ac:dyDescent="0.15">
      <c r="A102" s="4">
        <v>42</v>
      </c>
      <c r="B102" s="6"/>
      <c r="C102" s="16">
        <f t="shared" si="1"/>
        <v>0</v>
      </c>
      <c r="D102" s="7">
        <f t="shared" si="1"/>
        <v>1911.71</v>
      </c>
      <c r="E102" s="7">
        <f t="shared" si="1"/>
        <v>1343.02</v>
      </c>
      <c r="F102" s="7">
        <f t="shared" si="1"/>
        <v>1087.56</v>
      </c>
      <c r="G102" s="7">
        <f t="shared" si="1"/>
        <v>826.2700000000001</v>
      </c>
      <c r="H102" s="8">
        <f t="shared" si="1"/>
        <v>578.23</v>
      </c>
      <c r="I102" s="84">
        <v>0</v>
      </c>
      <c r="J102" s="84">
        <v>0</v>
      </c>
      <c r="K102" s="84">
        <v>0</v>
      </c>
      <c r="L102" s="84">
        <v>0</v>
      </c>
      <c r="M102" s="84">
        <v>0</v>
      </c>
    </row>
    <row r="103" spans="1:13" hidden="1" x14ac:dyDescent="0.15">
      <c r="A103" s="4">
        <v>43</v>
      </c>
      <c r="B103" s="6"/>
      <c r="C103" s="16">
        <f t="shared" si="1"/>
        <v>0</v>
      </c>
      <c r="D103" s="7">
        <f t="shared" si="1"/>
        <v>1984.8500000000001</v>
      </c>
      <c r="E103" s="7">
        <f t="shared" si="1"/>
        <v>1393.3700000000001</v>
      </c>
      <c r="F103" s="7">
        <f t="shared" si="1"/>
        <v>1127.8400000000001</v>
      </c>
      <c r="G103" s="7">
        <f t="shared" si="1"/>
        <v>858.07</v>
      </c>
      <c r="H103" s="8">
        <f t="shared" si="1"/>
        <v>599.96</v>
      </c>
      <c r="I103" s="84">
        <v>0</v>
      </c>
      <c r="J103" s="84">
        <v>0</v>
      </c>
      <c r="K103" s="84">
        <v>0</v>
      </c>
      <c r="L103" s="84">
        <v>0</v>
      </c>
      <c r="M103" s="84">
        <v>0</v>
      </c>
    </row>
    <row r="104" spans="1:13" hidden="1" x14ac:dyDescent="0.15">
      <c r="A104" s="4">
        <v>44</v>
      </c>
      <c r="B104" s="6"/>
      <c r="C104" s="16">
        <f t="shared" si="1"/>
        <v>0</v>
      </c>
      <c r="D104" s="7">
        <f t="shared" si="1"/>
        <v>2059.58</v>
      </c>
      <c r="E104" s="7">
        <f t="shared" si="1"/>
        <v>1444.78</v>
      </c>
      <c r="F104" s="7">
        <f t="shared" si="1"/>
        <v>1169.71</v>
      </c>
      <c r="G104" s="7">
        <f t="shared" si="1"/>
        <v>887.75</v>
      </c>
      <c r="H104" s="8">
        <f t="shared" si="1"/>
        <v>622.22</v>
      </c>
      <c r="I104" s="84">
        <v>0</v>
      </c>
      <c r="J104" s="84">
        <v>0</v>
      </c>
      <c r="K104" s="84">
        <v>0</v>
      </c>
      <c r="L104" s="84">
        <v>0</v>
      </c>
      <c r="M104" s="84">
        <v>0</v>
      </c>
    </row>
    <row r="105" spans="1:13" hidden="1" x14ac:dyDescent="0.15">
      <c r="A105" s="4">
        <v>45</v>
      </c>
      <c r="B105" s="6"/>
      <c r="C105" s="16">
        <f t="shared" si="1"/>
        <v>5455.8200000000006</v>
      </c>
      <c r="D105" s="7">
        <f t="shared" si="1"/>
        <v>2136.96</v>
      </c>
      <c r="E105" s="7">
        <f t="shared" si="1"/>
        <v>1495.13</v>
      </c>
      <c r="F105" s="7">
        <f t="shared" si="1"/>
        <v>1209.46</v>
      </c>
      <c r="G105" s="7">
        <f t="shared" si="1"/>
        <v>916.90000000000009</v>
      </c>
      <c r="H105" s="8">
        <f t="shared" si="1"/>
        <v>642.89</v>
      </c>
      <c r="I105" s="84">
        <v>0</v>
      </c>
      <c r="J105" s="84">
        <v>0</v>
      </c>
      <c r="K105" s="84">
        <v>0</v>
      </c>
      <c r="L105" s="84">
        <v>0</v>
      </c>
      <c r="M105" s="84">
        <v>0</v>
      </c>
    </row>
    <row r="106" spans="1:13" hidden="1" x14ac:dyDescent="0.15">
      <c r="A106" s="4">
        <v>46</v>
      </c>
      <c r="B106" s="6"/>
      <c r="C106" s="16">
        <f t="shared" si="1"/>
        <v>0</v>
      </c>
      <c r="D106" s="7">
        <f t="shared" si="1"/>
        <v>2209.5700000000002</v>
      </c>
      <c r="E106" s="7">
        <f t="shared" si="1"/>
        <v>1544.95</v>
      </c>
      <c r="F106" s="7">
        <f t="shared" si="1"/>
        <v>1250.27</v>
      </c>
      <c r="G106" s="7">
        <f t="shared" si="1"/>
        <v>949.76</v>
      </c>
      <c r="H106" s="8">
        <f t="shared" si="1"/>
        <v>663.56000000000006</v>
      </c>
      <c r="I106" s="84">
        <v>0</v>
      </c>
      <c r="J106" s="84">
        <v>0</v>
      </c>
      <c r="K106" s="84">
        <v>0</v>
      </c>
      <c r="L106" s="84">
        <v>0</v>
      </c>
      <c r="M106" s="84">
        <v>0</v>
      </c>
    </row>
    <row r="107" spans="1:13" hidden="1" x14ac:dyDescent="0.15">
      <c r="A107" s="4">
        <v>47</v>
      </c>
      <c r="B107" s="6"/>
      <c r="C107" s="16">
        <f t="shared" si="1"/>
        <v>0</v>
      </c>
      <c r="D107" s="7">
        <f t="shared" si="1"/>
        <v>2284.83</v>
      </c>
      <c r="E107" s="7">
        <f t="shared" si="1"/>
        <v>1594.24</v>
      </c>
      <c r="F107" s="7">
        <f t="shared" si="1"/>
        <v>1291.0800000000002</v>
      </c>
      <c r="G107" s="7">
        <f t="shared" si="1"/>
        <v>980.5</v>
      </c>
      <c r="H107" s="8">
        <f t="shared" si="1"/>
        <v>686.88</v>
      </c>
      <c r="I107" s="84">
        <v>0</v>
      </c>
      <c r="J107" s="84">
        <v>0</v>
      </c>
      <c r="K107" s="84">
        <v>0</v>
      </c>
      <c r="L107" s="84">
        <v>0</v>
      </c>
      <c r="M107" s="84">
        <v>0</v>
      </c>
    </row>
    <row r="108" spans="1:13" hidden="1" x14ac:dyDescent="0.15">
      <c r="A108" s="4">
        <v>48</v>
      </c>
      <c r="B108" s="6"/>
      <c r="C108" s="16">
        <f t="shared" si="1"/>
        <v>0</v>
      </c>
      <c r="D108" s="7">
        <f t="shared" si="1"/>
        <v>2409.9100000000003</v>
      </c>
      <c r="E108" s="7">
        <f t="shared" si="1"/>
        <v>1681.69</v>
      </c>
      <c r="F108" s="7">
        <f t="shared" si="1"/>
        <v>1368.46</v>
      </c>
      <c r="G108" s="7">
        <f t="shared" si="1"/>
        <v>1046.75</v>
      </c>
      <c r="H108" s="8">
        <f t="shared" si="1"/>
        <v>731.40000000000009</v>
      </c>
      <c r="I108" s="84">
        <v>0</v>
      </c>
      <c r="J108" s="84">
        <v>0</v>
      </c>
      <c r="K108" s="84">
        <v>0</v>
      </c>
      <c r="L108" s="84">
        <v>0</v>
      </c>
      <c r="M108" s="84">
        <v>0</v>
      </c>
    </row>
    <row r="109" spans="1:13" hidden="1" x14ac:dyDescent="0.15">
      <c r="A109" s="4">
        <v>49</v>
      </c>
      <c r="B109" s="6"/>
      <c r="C109" s="16">
        <f t="shared" si="1"/>
        <v>0</v>
      </c>
      <c r="D109" s="7">
        <f t="shared" si="1"/>
        <v>2534.9900000000002</v>
      </c>
      <c r="E109" s="7">
        <f t="shared" si="1"/>
        <v>1767.5500000000002</v>
      </c>
      <c r="F109" s="7">
        <f t="shared" si="1"/>
        <v>1445.8400000000001</v>
      </c>
      <c r="G109" s="7">
        <f t="shared" si="1"/>
        <v>1112.47</v>
      </c>
      <c r="H109" s="8">
        <f t="shared" si="1"/>
        <v>779.63</v>
      </c>
      <c r="I109" s="84">
        <v>0</v>
      </c>
      <c r="J109" s="84">
        <v>0</v>
      </c>
      <c r="K109" s="84">
        <v>0</v>
      </c>
      <c r="L109" s="84">
        <v>0</v>
      </c>
      <c r="M109" s="84">
        <v>0</v>
      </c>
    </row>
    <row r="110" spans="1:13" hidden="1" x14ac:dyDescent="0.15">
      <c r="A110" s="4">
        <v>50</v>
      </c>
      <c r="B110" s="6"/>
      <c r="C110" s="16">
        <f t="shared" si="1"/>
        <v>7089.81</v>
      </c>
      <c r="D110" s="7">
        <f t="shared" si="1"/>
        <v>2658.48</v>
      </c>
      <c r="E110" s="7">
        <f t="shared" si="1"/>
        <v>1853.94</v>
      </c>
      <c r="F110" s="7">
        <f t="shared" si="1"/>
        <v>1525.3400000000001</v>
      </c>
      <c r="G110" s="7">
        <f t="shared" si="1"/>
        <v>1178.72</v>
      </c>
      <c r="H110" s="8">
        <f t="shared" si="1"/>
        <v>826.2700000000001</v>
      </c>
      <c r="I110" s="84">
        <v>0</v>
      </c>
      <c r="J110" s="84">
        <v>0</v>
      </c>
      <c r="K110" s="84">
        <v>0</v>
      </c>
      <c r="L110" s="84">
        <v>0</v>
      </c>
      <c r="M110" s="84">
        <v>0</v>
      </c>
    </row>
    <row r="111" spans="1:13" hidden="1" x14ac:dyDescent="0.15">
      <c r="A111" s="4">
        <v>51</v>
      </c>
      <c r="B111" s="6"/>
      <c r="C111" s="16">
        <f t="shared" si="1"/>
        <v>0</v>
      </c>
      <c r="D111" s="7">
        <f t="shared" si="1"/>
        <v>2783.03</v>
      </c>
      <c r="E111" s="7">
        <f t="shared" si="1"/>
        <v>1940.3300000000002</v>
      </c>
      <c r="F111" s="7">
        <f t="shared" si="1"/>
        <v>1602.72</v>
      </c>
      <c r="G111" s="7">
        <f t="shared" si="1"/>
        <v>1244.44</v>
      </c>
      <c r="H111" s="8">
        <f t="shared" si="1"/>
        <v>871.32</v>
      </c>
      <c r="I111" s="84">
        <v>0</v>
      </c>
      <c r="J111" s="84">
        <v>0</v>
      </c>
      <c r="K111" s="84">
        <v>0</v>
      </c>
      <c r="L111" s="84">
        <v>0</v>
      </c>
      <c r="M111" s="84">
        <v>0</v>
      </c>
    </row>
    <row r="112" spans="1:13" hidden="1" x14ac:dyDescent="0.15">
      <c r="A112" s="4">
        <v>52</v>
      </c>
      <c r="B112" s="6"/>
      <c r="C112" s="16">
        <f t="shared" si="1"/>
        <v>0</v>
      </c>
      <c r="D112" s="7">
        <f t="shared" si="1"/>
        <v>2908.11</v>
      </c>
      <c r="E112" s="7">
        <f t="shared" si="1"/>
        <v>2025.13</v>
      </c>
      <c r="F112" s="7">
        <f t="shared" si="1"/>
        <v>1680.63</v>
      </c>
      <c r="G112" s="7">
        <f t="shared" si="1"/>
        <v>1311.75</v>
      </c>
      <c r="H112" s="8">
        <f t="shared" si="1"/>
        <v>916.90000000000009</v>
      </c>
      <c r="I112" s="84">
        <v>0</v>
      </c>
      <c r="J112" s="84">
        <v>0</v>
      </c>
      <c r="K112" s="84">
        <v>0</v>
      </c>
      <c r="L112" s="84">
        <v>0</v>
      </c>
      <c r="M112" s="84">
        <v>0</v>
      </c>
    </row>
    <row r="113" spans="1:13" hidden="1" x14ac:dyDescent="0.15">
      <c r="A113" s="4">
        <v>53</v>
      </c>
      <c r="B113" s="6"/>
      <c r="C113" s="16">
        <f t="shared" si="1"/>
        <v>0</v>
      </c>
      <c r="D113" s="7">
        <f t="shared" si="1"/>
        <v>3021.53</v>
      </c>
      <c r="E113" s="7">
        <f t="shared" si="1"/>
        <v>2125.83</v>
      </c>
      <c r="F113" s="7">
        <f t="shared" si="1"/>
        <v>1779.21</v>
      </c>
      <c r="G113" s="7">
        <f t="shared" si="1"/>
        <v>1374.29</v>
      </c>
      <c r="H113" s="8">
        <f t="shared" si="1"/>
        <v>964.6</v>
      </c>
      <c r="I113" s="84">
        <v>0</v>
      </c>
      <c r="J113" s="84">
        <v>0</v>
      </c>
      <c r="K113" s="84">
        <v>0</v>
      </c>
      <c r="L113" s="84">
        <v>0</v>
      </c>
      <c r="M113" s="84">
        <v>0</v>
      </c>
    </row>
    <row r="114" spans="1:13" hidden="1" x14ac:dyDescent="0.15">
      <c r="A114" s="4">
        <v>54</v>
      </c>
      <c r="B114" s="6"/>
      <c r="C114" s="16">
        <f t="shared" si="1"/>
        <v>0</v>
      </c>
      <c r="D114" s="7">
        <f t="shared" si="1"/>
        <v>3133.8900000000003</v>
      </c>
      <c r="E114" s="7">
        <f t="shared" si="1"/>
        <v>2223.88</v>
      </c>
      <c r="F114" s="7">
        <f t="shared" si="1"/>
        <v>1878.3200000000002</v>
      </c>
      <c r="G114" s="7">
        <f t="shared" si="1"/>
        <v>1438.42</v>
      </c>
      <c r="H114" s="8">
        <f t="shared" si="1"/>
        <v>1007.5300000000001</v>
      </c>
      <c r="I114" s="84">
        <v>0</v>
      </c>
      <c r="J114" s="84">
        <v>0</v>
      </c>
      <c r="K114" s="84">
        <v>0</v>
      </c>
      <c r="L114" s="84">
        <v>0</v>
      </c>
      <c r="M114" s="84">
        <v>0</v>
      </c>
    </row>
    <row r="115" spans="1:13" hidden="1" x14ac:dyDescent="0.15">
      <c r="A115" s="4">
        <v>55</v>
      </c>
      <c r="B115" s="6"/>
      <c r="C115" s="16">
        <f t="shared" si="1"/>
        <v>7540.84</v>
      </c>
      <c r="D115" s="7">
        <f t="shared" si="1"/>
        <v>3247.31</v>
      </c>
      <c r="E115" s="7">
        <f t="shared" si="1"/>
        <v>2323.52</v>
      </c>
      <c r="F115" s="7">
        <f t="shared" si="1"/>
        <v>1975.8400000000001</v>
      </c>
      <c r="G115" s="7">
        <f t="shared" si="1"/>
        <v>1500.96</v>
      </c>
      <c r="H115" s="8">
        <f t="shared" si="1"/>
        <v>1052.05</v>
      </c>
      <c r="I115" s="84">
        <v>0</v>
      </c>
      <c r="J115" s="84">
        <v>0</v>
      </c>
      <c r="K115" s="84">
        <v>0</v>
      </c>
      <c r="L115" s="84">
        <v>0</v>
      </c>
      <c r="M115" s="84">
        <v>0</v>
      </c>
    </row>
    <row r="116" spans="1:13" hidden="1" x14ac:dyDescent="0.15">
      <c r="A116" s="4">
        <v>56</v>
      </c>
      <c r="B116" s="6"/>
      <c r="C116" s="16">
        <f t="shared" si="1"/>
        <v>0</v>
      </c>
      <c r="D116" s="7">
        <f t="shared" si="1"/>
        <v>3360.2000000000003</v>
      </c>
      <c r="E116" s="7">
        <f t="shared" si="1"/>
        <v>2422.63</v>
      </c>
      <c r="F116" s="7">
        <f t="shared" si="1"/>
        <v>2078.6600000000003</v>
      </c>
      <c r="G116" s="7">
        <f t="shared" si="1"/>
        <v>1564.03</v>
      </c>
      <c r="H116" s="8">
        <f t="shared" ref="H116" si="2">+H44*$L$2</f>
        <v>1096.04</v>
      </c>
      <c r="I116" s="84">
        <v>0</v>
      </c>
      <c r="J116" s="84">
        <v>0</v>
      </c>
      <c r="K116" s="84">
        <v>0</v>
      </c>
      <c r="L116" s="84">
        <v>0</v>
      </c>
      <c r="M116" s="84">
        <v>0</v>
      </c>
    </row>
    <row r="117" spans="1:13" hidden="1" x14ac:dyDescent="0.15">
      <c r="A117" s="4">
        <v>57</v>
      </c>
      <c r="B117" s="6"/>
      <c r="C117" s="16">
        <f t="shared" si="1"/>
        <v>0</v>
      </c>
      <c r="D117" s="7">
        <f t="shared" ref="D117:H117" si="3">+D45*$L$2</f>
        <v>3476.27</v>
      </c>
      <c r="E117" s="7">
        <f t="shared" si="3"/>
        <v>2521.21</v>
      </c>
      <c r="F117" s="7">
        <f t="shared" si="3"/>
        <v>2177.77</v>
      </c>
      <c r="G117" s="7">
        <f t="shared" si="3"/>
        <v>1626.0400000000002</v>
      </c>
      <c r="H117" s="8">
        <f t="shared" si="3"/>
        <v>1139.5</v>
      </c>
      <c r="I117" s="84">
        <v>0</v>
      </c>
      <c r="J117" s="84">
        <v>0</v>
      </c>
      <c r="K117" s="84">
        <v>0</v>
      </c>
      <c r="L117" s="84">
        <v>0</v>
      </c>
      <c r="M117" s="84">
        <v>0</v>
      </c>
    </row>
    <row r="118" spans="1:13" hidden="1" x14ac:dyDescent="0.15">
      <c r="A118" s="4">
        <v>58</v>
      </c>
      <c r="B118" s="6"/>
      <c r="C118" s="16">
        <f t="shared" si="1"/>
        <v>0</v>
      </c>
      <c r="D118" s="7">
        <f t="shared" ref="D118:H118" si="4">+D46*$L$2</f>
        <v>3659.1200000000003</v>
      </c>
      <c r="E118" s="7">
        <f t="shared" si="4"/>
        <v>2622.44</v>
      </c>
      <c r="F118" s="7">
        <f t="shared" si="4"/>
        <v>2254.09</v>
      </c>
      <c r="G118" s="7">
        <f t="shared" si="4"/>
        <v>1690.7</v>
      </c>
      <c r="H118" s="8">
        <f t="shared" si="4"/>
        <v>1184.55</v>
      </c>
      <c r="I118" s="84">
        <v>0</v>
      </c>
      <c r="J118" s="84">
        <v>0</v>
      </c>
      <c r="K118" s="84">
        <v>0</v>
      </c>
      <c r="L118" s="84">
        <v>0</v>
      </c>
      <c r="M118" s="84">
        <v>0</v>
      </c>
    </row>
    <row r="119" spans="1:13" hidden="1" x14ac:dyDescent="0.15">
      <c r="A119" s="4">
        <v>59</v>
      </c>
      <c r="B119" s="6"/>
      <c r="C119" s="16">
        <f t="shared" si="1"/>
        <v>0</v>
      </c>
      <c r="D119" s="7">
        <f t="shared" ref="D119:H119" si="5">+D47*$L$2</f>
        <v>3840.38</v>
      </c>
      <c r="E119" s="7">
        <f t="shared" si="5"/>
        <v>2720.4900000000002</v>
      </c>
      <c r="F119" s="7">
        <f t="shared" si="5"/>
        <v>2333.06</v>
      </c>
      <c r="G119" s="7">
        <f t="shared" si="5"/>
        <v>1752.18</v>
      </c>
      <c r="H119" s="8">
        <f t="shared" si="5"/>
        <v>1228.54</v>
      </c>
      <c r="I119" s="84">
        <v>0</v>
      </c>
      <c r="J119" s="84">
        <v>0</v>
      </c>
      <c r="K119" s="84">
        <v>0</v>
      </c>
      <c r="L119" s="84">
        <v>0</v>
      </c>
      <c r="M119" s="84">
        <v>0</v>
      </c>
    </row>
    <row r="120" spans="1:13" hidden="1" x14ac:dyDescent="0.15">
      <c r="A120" s="4">
        <v>60</v>
      </c>
      <c r="B120" s="6"/>
      <c r="C120" s="16">
        <f t="shared" si="1"/>
        <v>8020.4900000000007</v>
      </c>
      <c r="D120" s="7">
        <f t="shared" ref="D120:H120" si="6">+D48*$L$2</f>
        <v>4024.82</v>
      </c>
      <c r="E120" s="7">
        <f t="shared" si="6"/>
        <v>2818.54</v>
      </c>
      <c r="F120" s="7">
        <f t="shared" si="6"/>
        <v>2409.9100000000003</v>
      </c>
      <c r="G120" s="7">
        <f t="shared" si="6"/>
        <v>1816.3100000000002</v>
      </c>
      <c r="H120" s="8">
        <f t="shared" si="6"/>
        <v>1272</v>
      </c>
      <c r="I120" s="84">
        <v>0</v>
      </c>
      <c r="J120" s="84">
        <v>0</v>
      </c>
      <c r="K120" s="84">
        <v>0</v>
      </c>
      <c r="L120" s="84">
        <v>0</v>
      </c>
      <c r="M120" s="84">
        <v>0</v>
      </c>
    </row>
    <row r="121" spans="1:13" hidden="1" x14ac:dyDescent="0.15">
      <c r="A121" s="4">
        <v>61</v>
      </c>
      <c r="B121" s="6"/>
      <c r="C121" s="16">
        <f t="shared" si="1"/>
        <v>8614.09</v>
      </c>
      <c r="D121" s="7">
        <f t="shared" ref="D121:H121" si="7">+D49*$L$2</f>
        <v>4176.93</v>
      </c>
      <c r="E121" s="7">
        <f t="shared" si="7"/>
        <v>2921.8900000000003</v>
      </c>
      <c r="F121" s="7">
        <f t="shared" si="7"/>
        <v>2514.85</v>
      </c>
      <c r="G121" s="7">
        <f t="shared" si="7"/>
        <v>1887.3300000000002</v>
      </c>
      <c r="H121" s="8">
        <f t="shared" si="7"/>
        <v>1320.23</v>
      </c>
      <c r="I121" s="84">
        <v>0</v>
      </c>
      <c r="J121" s="84">
        <v>0</v>
      </c>
      <c r="K121" s="84">
        <v>0</v>
      </c>
      <c r="L121" s="84">
        <v>0</v>
      </c>
      <c r="M121" s="84">
        <v>0</v>
      </c>
    </row>
    <row r="122" spans="1:13" hidden="1" x14ac:dyDescent="0.15">
      <c r="A122" s="4">
        <v>62</v>
      </c>
      <c r="B122" s="6"/>
      <c r="C122" s="16">
        <f t="shared" si="1"/>
        <v>9426.0500000000011</v>
      </c>
      <c r="D122" s="7">
        <f t="shared" ref="D122:H122" si="8">+D50*$L$2</f>
        <v>4366.67</v>
      </c>
      <c r="E122" s="7">
        <f t="shared" si="8"/>
        <v>3059.1600000000003</v>
      </c>
      <c r="F122" s="7">
        <f t="shared" si="8"/>
        <v>2636.75</v>
      </c>
      <c r="G122" s="7">
        <f t="shared" si="8"/>
        <v>1974.7800000000002</v>
      </c>
      <c r="H122" s="8">
        <f t="shared" si="8"/>
        <v>1383.3000000000002</v>
      </c>
      <c r="I122" s="84">
        <v>0</v>
      </c>
      <c r="J122" s="84">
        <v>0</v>
      </c>
      <c r="K122" s="84">
        <v>0</v>
      </c>
      <c r="L122" s="84">
        <v>0</v>
      </c>
      <c r="M122" s="84">
        <v>0</v>
      </c>
    </row>
    <row r="123" spans="1:13" hidden="1" x14ac:dyDescent="0.15">
      <c r="A123" s="4">
        <v>63</v>
      </c>
      <c r="B123" s="6"/>
      <c r="C123" s="16">
        <f t="shared" si="1"/>
        <v>10017.530000000001</v>
      </c>
      <c r="D123" s="7">
        <f t="shared" ref="D123:H123" si="9">+D51*$L$2</f>
        <v>4591.3900000000003</v>
      </c>
      <c r="E123" s="7">
        <f t="shared" si="9"/>
        <v>3213.92</v>
      </c>
      <c r="F123" s="7">
        <f t="shared" si="9"/>
        <v>2772.4300000000003</v>
      </c>
      <c r="G123" s="7">
        <f t="shared" si="9"/>
        <v>2077.6</v>
      </c>
      <c r="H123" s="8">
        <f t="shared" si="9"/>
        <v>1454.3200000000002</v>
      </c>
      <c r="I123" s="84">
        <v>0</v>
      </c>
      <c r="J123" s="84">
        <v>0</v>
      </c>
      <c r="K123" s="84">
        <v>0</v>
      </c>
      <c r="L123" s="84">
        <v>0</v>
      </c>
      <c r="M123" s="84">
        <v>0</v>
      </c>
    </row>
    <row r="124" spans="1:13" hidden="1" x14ac:dyDescent="0.15">
      <c r="A124" s="4">
        <v>64</v>
      </c>
      <c r="B124" s="6"/>
      <c r="C124" s="16">
        <f t="shared" si="1"/>
        <v>10833.2</v>
      </c>
      <c r="D124" s="7">
        <f t="shared" ref="D124:H124" si="10">+D52*$L$2</f>
        <v>4850.0300000000007</v>
      </c>
      <c r="E124" s="7">
        <f t="shared" si="10"/>
        <v>3396.77</v>
      </c>
      <c r="F124" s="7">
        <f t="shared" si="10"/>
        <v>2934.08</v>
      </c>
      <c r="G124" s="7">
        <f t="shared" si="10"/>
        <v>2196.85</v>
      </c>
      <c r="H124" s="8">
        <f t="shared" si="10"/>
        <v>1537.53</v>
      </c>
      <c r="I124" s="84">
        <v>0</v>
      </c>
      <c r="J124" s="84">
        <v>0</v>
      </c>
      <c r="K124" s="84">
        <v>0</v>
      </c>
      <c r="L124" s="84">
        <v>0</v>
      </c>
      <c r="M124" s="84">
        <v>0</v>
      </c>
    </row>
    <row r="125" spans="1:13" hidden="1" x14ac:dyDescent="0.15">
      <c r="A125" s="4">
        <v>65</v>
      </c>
      <c r="B125" s="6"/>
      <c r="C125" s="16">
        <f t="shared" si="1"/>
        <v>11351.54</v>
      </c>
      <c r="D125" s="7">
        <f t="shared" ref="D125:H125" si="11">+D53*$L$2</f>
        <v>5070.51</v>
      </c>
      <c r="E125" s="7">
        <f t="shared" si="11"/>
        <v>3638.98</v>
      </c>
      <c r="F125" s="7">
        <f t="shared" si="11"/>
        <v>3141.31</v>
      </c>
      <c r="G125" s="7">
        <f t="shared" si="11"/>
        <v>2345.25</v>
      </c>
      <c r="H125" s="8">
        <f t="shared" si="11"/>
        <v>1643</v>
      </c>
      <c r="I125" s="84">
        <v>0</v>
      </c>
      <c r="J125" s="84">
        <v>0</v>
      </c>
      <c r="K125" s="84">
        <v>0</v>
      </c>
      <c r="L125" s="84">
        <v>0</v>
      </c>
      <c r="M125" s="84">
        <v>0</v>
      </c>
    </row>
    <row r="126" spans="1:13" hidden="1" x14ac:dyDescent="0.15">
      <c r="A126" s="4">
        <v>66</v>
      </c>
      <c r="B126" s="6"/>
      <c r="C126" s="16">
        <f t="shared" si="1"/>
        <v>11866.7</v>
      </c>
      <c r="D126" s="7">
        <f t="shared" ref="D126:H126" si="12">+D54*$L$2</f>
        <v>5477.55</v>
      </c>
      <c r="E126" s="7">
        <f t="shared" si="12"/>
        <v>3916.7000000000003</v>
      </c>
      <c r="F126" s="7">
        <f t="shared" si="12"/>
        <v>3379.81</v>
      </c>
      <c r="G126" s="7">
        <f t="shared" si="12"/>
        <v>2520.6800000000003</v>
      </c>
      <c r="H126" s="8">
        <f t="shared" si="12"/>
        <v>1764.9</v>
      </c>
      <c r="I126" s="84">
        <v>0</v>
      </c>
      <c r="J126" s="84">
        <v>0</v>
      </c>
      <c r="K126" s="84">
        <v>0</v>
      </c>
      <c r="L126" s="84">
        <v>0</v>
      </c>
      <c r="M126" s="84">
        <v>0</v>
      </c>
    </row>
    <row r="127" spans="1:13" hidden="1" x14ac:dyDescent="0.15">
      <c r="A127" s="4">
        <v>67</v>
      </c>
      <c r="B127" s="6"/>
      <c r="C127" s="16">
        <f t="shared" si="1"/>
        <v>12957.970000000001</v>
      </c>
      <c r="D127" s="7">
        <f t="shared" ref="D127:H127" si="13">+D55*$L$2</f>
        <v>5919.04</v>
      </c>
      <c r="E127" s="7">
        <f t="shared" si="13"/>
        <v>4232.05</v>
      </c>
      <c r="F127" s="7">
        <f t="shared" si="13"/>
        <v>3651.7000000000003</v>
      </c>
      <c r="G127" s="7">
        <f t="shared" si="13"/>
        <v>2724.73</v>
      </c>
      <c r="H127" s="8">
        <f t="shared" si="13"/>
        <v>1905.3500000000001</v>
      </c>
      <c r="I127" s="84">
        <v>0</v>
      </c>
      <c r="J127" s="84">
        <v>0</v>
      </c>
      <c r="K127" s="84">
        <v>0</v>
      </c>
      <c r="L127" s="84">
        <v>0</v>
      </c>
      <c r="M127" s="84">
        <v>0</v>
      </c>
    </row>
    <row r="128" spans="1:13" hidden="1" x14ac:dyDescent="0.15">
      <c r="A128" s="4">
        <v>68</v>
      </c>
      <c r="B128" s="6"/>
      <c r="C128" s="16">
        <f t="shared" si="1"/>
        <v>14343.390000000001</v>
      </c>
      <c r="D128" s="7">
        <f t="shared" ref="D128:H128" si="14">+D56*$L$2</f>
        <v>6414.59</v>
      </c>
      <c r="E128" s="7">
        <f t="shared" si="14"/>
        <v>4591.3900000000003</v>
      </c>
      <c r="F128" s="7">
        <f t="shared" si="14"/>
        <v>3960.69</v>
      </c>
      <c r="G128" s="7">
        <f t="shared" si="14"/>
        <v>2957.4</v>
      </c>
      <c r="H128" s="8">
        <f t="shared" si="14"/>
        <v>2069.12</v>
      </c>
      <c r="I128" s="84">
        <v>0</v>
      </c>
      <c r="J128" s="84">
        <v>0</v>
      </c>
      <c r="K128" s="84">
        <v>0</v>
      </c>
      <c r="L128" s="84">
        <v>0</v>
      </c>
      <c r="M128" s="84">
        <v>0</v>
      </c>
    </row>
    <row r="129" spans="1:13" hidden="1" x14ac:dyDescent="0.15">
      <c r="A129" s="4">
        <v>69</v>
      </c>
      <c r="B129" s="6"/>
      <c r="C129" s="16">
        <f t="shared" si="1"/>
        <v>15775.980000000001</v>
      </c>
      <c r="D129" s="7">
        <f t="shared" ref="D129:H129" si="15">+D57*$L$2</f>
        <v>7006.0700000000006</v>
      </c>
      <c r="E129" s="7">
        <f t="shared" si="15"/>
        <v>5015.3900000000003</v>
      </c>
      <c r="F129" s="7">
        <f t="shared" si="15"/>
        <v>4325.8600000000006</v>
      </c>
      <c r="G129" s="7">
        <f t="shared" si="15"/>
        <v>3228.23</v>
      </c>
      <c r="H129" s="8">
        <f t="shared" si="15"/>
        <v>2259.3900000000003</v>
      </c>
      <c r="I129" s="84">
        <v>0</v>
      </c>
      <c r="J129" s="84">
        <v>0</v>
      </c>
      <c r="K129" s="84">
        <v>0</v>
      </c>
      <c r="L129" s="84">
        <v>0</v>
      </c>
      <c r="M129" s="84">
        <v>0</v>
      </c>
    </row>
    <row r="130" spans="1:13" hidden="1" x14ac:dyDescent="0.15">
      <c r="A130" s="4">
        <v>70</v>
      </c>
      <c r="B130" s="6"/>
      <c r="C130" s="16">
        <f t="shared" si="1"/>
        <v>18669.780000000002</v>
      </c>
      <c r="D130" s="7">
        <f t="shared" ref="D130:H130" si="16">+D58*$L$2</f>
        <v>7423.71</v>
      </c>
      <c r="E130" s="7">
        <f t="shared" si="16"/>
        <v>5280.39</v>
      </c>
      <c r="F130" s="7">
        <f t="shared" si="16"/>
        <v>4510.3</v>
      </c>
      <c r="G130" s="7">
        <f t="shared" si="16"/>
        <v>3379.81</v>
      </c>
      <c r="H130" s="8">
        <f t="shared" si="16"/>
        <v>2365.3900000000003</v>
      </c>
      <c r="I130" s="84">
        <v>0</v>
      </c>
      <c r="J130" s="84">
        <v>0</v>
      </c>
      <c r="K130" s="84">
        <v>0</v>
      </c>
      <c r="L130" s="84">
        <v>0</v>
      </c>
      <c r="M130" s="84">
        <v>0</v>
      </c>
    </row>
    <row r="131" spans="1:13" hidden="1" x14ac:dyDescent="0.15">
      <c r="A131" s="4">
        <v>71</v>
      </c>
      <c r="B131" s="6"/>
      <c r="C131" s="16">
        <f t="shared" si="1"/>
        <v>19399.59</v>
      </c>
      <c r="D131" s="7">
        <f t="shared" ref="D131:H131" si="17">+D59*$L$2</f>
        <v>8174.72</v>
      </c>
      <c r="E131" s="7">
        <f t="shared" si="17"/>
        <v>5813.5700000000006</v>
      </c>
      <c r="F131" s="7">
        <f t="shared" si="17"/>
        <v>5013.2700000000004</v>
      </c>
      <c r="G131" s="7">
        <f t="shared" si="17"/>
        <v>3723.25</v>
      </c>
      <c r="H131" s="8">
        <f t="shared" si="17"/>
        <v>2608.13</v>
      </c>
      <c r="I131" s="84">
        <v>0</v>
      </c>
      <c r="J131" s="84">
        <v>0</v>
      </c>
      <c r="K131" s="84">
        <v>0</v>
      </c>
      <c r="L131" s="84">
        <v>0</v>
      </c>
      <c r="M131" s="84">
        <v>0</v>
      </c>
    </row>
    <row r="132" spans="1:13" hidden="1" x14ac:dyDescent="0.15">
      <c r="A132" s="4">
        <v>72</v>
      </c>
      <c r="B132" s="6"/>
      <c r="C132" s="16">
        <f t="shared" si="1"/>
        <v>19948.670000000002</v>
      </c>
      <c r="D132" s="7">
        <f t="shared" ref="D132:H132" si="18">+D60*$L$2</f>
        <v>9048.16</v>
      </c>
      <c r="E132" s="7">
        <f t="shared" si="18"/>
        <v>6435.79</v>
      </c>
      <c r="F132" s="7">
        <f t="shared" si="18"/>
        <v>5548.5700000000006</v>
      </c>
      <c r="G132" s="7">
        <f t="shared" si="18"/>
        <v>4123.4000000000005</v>
      </c>
      <c r="H132" s="8">
        <f t="shared" si="18"/>
        <v>2887.9700000000003</v>
      </c>
      <c r="I132" s="84">
        <v>0</v>
      </c>
      <c r="J132" s="84">
        <v>0</v>
      </c>
      <c r="K132" s="84">
        <v>0</v>
      </c>
      <c r="L132" s="84">
        <v>0</v>
      </c>
      <c r="M132" s="84">
        <v>0</v>
      </c>
    </row>
    <row r="133" spans="1:13" hidden="1" x14ac:dyDescent="0.15">
      <c r="A133" s="4">
        <v>73</v>
      </c>
      <c r="B133" s="6"/>
      <c r="C133" s="16">
        <f t="shared" si="1"/>
        <v>20681.66</v>
      </c>
      <c r="D133" s="7">
        <f t="shared" ref="D133:H133" si="19">+D61*$L$2</f>
        <v>10041.91</v>
      </c>
      <c r="E133" s="7">
        <f t="shared" si="19"/>
        <v>7144.93</v>
      </c>
      <c r="F133" s="7">
        <f t="shared" si="19"/>
        <v>6155.42</v>
      </c>
      <c r="G133" s="7">
        <f t="shared" si="19"/>
        <v>4579.7300000000005</v>
      </c>
      <c r="H133" s="8">
        <f t="shared" si="19"/>
        <v>3204.9100000000003</v>
      </c>
      <c r="I133" s="84">
        <v>0</v>
      </c>
      <c r="J133" s="84">
        <v>0</v>
      </c>
      <c r="K133" s="84">
        <v>0</v>
      </c>
      <c r="L133" s="84">
        <v>0</v>
      </c>
      <c r="M133" s="84">
        <v>0</v>
      </c>
    </row>
    <row r="134" spans="1:13" hidden="1" x14ac:dyDescent="0.15">
      <c r="A134" s="4">
        <v>74</v>
      </c>
      <c r="B134" s="6"/>
      <c r="C134" s="16">
        <f t="shared" si="1"/>
        <v>21046.3</v>
      </c>
      <c r="D134" s="7">
        <f t="shared" ref="D134:H134" si="20">+D62*$L$2</f>
        <v>11194.66</v>
      </c>
      <c r="E134" s="7">
        <f t="shared" si="20"/>
        <v>7964.84</v>
      </c>
      <c r="F134" s="7">
        <f t="shared" si="20"/>
        <v>6869.8600000000006</v>
      </c>
      <c r="G134" s="7">
        <f t="shared" si="20"/>
        <v>5105.4900000000007</v>
      </c>
      <c r="H134" s="8">
        <f t="shared" si="20"/>
        <v>3575.9100000000003</v>
      </c>
      <c r="I134" s="84">
        <v>0</v>
      </c>
      <c r="J134" s="84">
        <v>0</v>
      </c>
      <c r="K134" s="84">
        <v>0</v>
      </c>
      <c r="L134" s="84">
        <v>0</v>
      </c>
      <c r="M134" s="84">
        <v>0</v>
      </c>
    </row>
    <row r="135" spans="1:13" hidden="1" x14ac:dyDescent="0.15">
      <c r="A135" s="4">
        <v>75</v>
      </c>
      <c r="B135" s="6"/>
      <c r="C135" s="16">
        <f t="shared" si="1"/>
        <v>21960.02</v>
      </c>
      <c r="D135" s="7">
        <f t="shared" ref="D135:H135" si="21">+D63*$L$2</f>
        <v>12597.570000000002</v>
      </c>
      <c r="E135" s="7">
        <f t="shared" si="21"/>
        <v>8937.3900000000012</v>
      </c>
      <c r="F135" s="7">
        <f t="shared" si="21"/>
        <v>7674.4000000000005</v>
      </c>
      <c r="G135" s="7">
        <f t="shared" si="21"/>
        <v>5724.5300000000007</v>
      </c>
      <c r="H135" s="8">
        <f t="shared" si="21"/>
        <v>4005.21</v>
      </c>
      <c r="I135" s="84">
        <v>0</v>
      </c>
      <c r="J135" s="84">
        <v>0</v>
      </c>
      <c r="K135" s="84">
        <v>0</v>
      </c>
      <c r="L135" s="84">
        <v>0</v>
      </c>
      <c r="M135" s="84">
        <v>0</v>
      </c>
    </row>
    <row r="136" spans="1:13" hidden="1" x14ac:dyDescent="0.15">
      <c r="A136" s="4">
        <v>76</v>
      </c>
      <c r="B136" s="6"/>
      <c r="C136" s="16">
        <f t="shared" si="1"/>
        <v>0</v>
      </c>
      <c r="D136" s="7">
        <f t="shared" ref="D136:H136" si="22">+D64*$L$2</f>
        <v>14125.03</v>
      </c>
      <c r="E136" s="7">
        <f t="shared" si="22"/>
        <v>10019.65</v>
      </c>
      <c r="F136" s="7">
        <f t="shared" si="22"/>
        <v>8634.23</v>
      </c>
      <c r="G136" s="7">
        <f t="shared" si="22"/>
        <v>6416.18</v>
      </c>
      <c r="H136" s="8">
        <f t="shared" si="22"/>
        <v>4491.75</v>
      </c>
      <c r="I136" s="84">
        <v>0</v>
      </c>
      <c r="J136" s="84">
        <v>0</v>
      </c>
      <c r="K136" s="84">
        <v>0</v>
      </c>
      <c r="L136" s="84">
        <v>0</v>
      </c>
      <c r="M136" s="84">
        <v>0</v>
      </c>
    </row>
    <row r="137" spans="1:13" hidden="1" x14ac:dyDescent="0.15">
      <c r="A137" s="4">
        <v>77</v>
      </c>
      <c r="B137" s="6"/>
      <c r="C137" s="16">
        <f t="shared" si="1"/>
        <v>0</v>
      </c>
      <c r="D137" s="7">
        <f t="shared" ref="D137:H137" si="23">+D65*$L$2</f>
        <v>15866.61</v>
      </c>
      <c r="E137" s="7">
        <f t="shared" si="23"/>
        <v>11253.49</v>
      </c>
      <c r="F137" s="7">
        <f t="shared" si="23"/>
        <v>9704.83</v>
      </c>
      <c r="G137" s="7">
        <f t="shared" si="23"/>
        <v>7208.5300000000007</v>
      </c>
      <c r="H137" s="8">
        <f t="shared" si="23"/>
        <v>5046.66</v>
      </c>
      <c r="I137" s="84">
        <v>0</v>
      </c>
      <c r="J137" s="84">
        <v>0</v>
      </c>
      <c r="K137" s="84">
        <v>0</v>
      </c>
      <c r="L137" s="84">
        <v>0</v>
      </c>
      <c r="M137" s="84">
        <v>0</v>
      </c>
    </row>
    <row r="138" spans="1:13" hidden="1" x14ac:dyDescent="0.15">
      <c r="A138" s="4">
        <v>78</v>
      </c>
      <c r="B138" s="6"/>
      <c r="C138" s="16">
        <f t="shared" si="1"/>
        <v>0</v>
      </c>
      <c r="D138" s="7">
        <f t="shared" ref="D138:H138" si="24">+D66*$L$2</f>
        <v>17826.55</v>
      </c>
      <c r="E138" s="7">
        <f t="shared" si="24"/>
        <v>12644.210000000001</v>
      </c>
      <c r="F138" s="7">
        <f t="shared" si="24"/>
        <v>10903.69</v>
      </c>
      <c r="G138" s="7">
        <f t="shared" si="24"/>
        <v>8099.46</v>
      </c>
      <c r="H138" s="8">
        <f t="shared" si="24"/>
        <v>5669.9400000000005</v>
      </c>
      <c r="I138" s="84">
        <v>0</v>
      </c>
      <c r="J138" s="84">
        <v>0</v>
      </c>
      <c r="K138" s="84">
        <v>0</v>
      </c>
      <c r="L138" s="84">
        <v>0</v>
      </c>
      <c r="M138" s="84">
        <v>0</v>
      </c>
    </row>
    <row r="139" spans="1:13" hidden="1" x14ac:dyDescent="0.15">
      <c r="A139" s="4">
        <v>79</v>
      </c>
      <c r="B139" s="6"/>
      <c r="C139" s="16">
        <f t="shared" si="1"/>
        <v>0</v>
      </c>
      <c r="D139" s="7">
        <f t="shared" ref="D139:H139" si="25">+D67*$L$2</f>
        <v>20028.7</v>
      </c>
      <c r="E139" s="7">
        <f t="shared" si="25"/>
        <v>14207.18</v>
      </c>
      <c r="F139" s="7">
        <f t="shared" si="25"/>
        <v>12252.01</v>
      </c>
      <c r="G139" s="7">
        <f t="shared" si="25"/>
        <v>9098.51</v>
      </c>
      <c r="H139" s="8">
        <f t="shared" si="25"/>
        <v>6370.0700000000006</v>
      </c>
      <c r="I139" s="84">
        <v>0</v>
      </c>
      <c r="J139" s="84">
        <v>0</v>
      </c>
      <c r="K139" s="84">
        <v>0</v>
      </c>
      <c r="L139" s="84">
        <v>0</v>
      </c>
      <c r="M139" s="84">
        <v>0</v>
      </c>
    </row>
    <row r="140" spans="1:13" hidden="1" x14ac:dyDescent="0.15">
      <c r="A140" s="4">
        <v>80</v>
      </c>
      <c r="B140" s="6"/>
      <c r="C140" s="16">
        <f t="shared" si="1"/>
        <v>0</v>
      </c>
      <c r="D140" s="7">
        <f t="shared" ref="D140:H140" si="26">+D68*$L$2</f>
        <v>22663.86</v>
      </c>
      <c r="E140" s="7">
        <f t="shared" si="26"/>
        <v>16076.490000000002</v>
      </c>
      <c r="F140" s="7">
        <f t="shared" si="26"/>
        <v>13861.62</v>
      </c>
      <c r="G140" s="7">
        <f t="shared" si="26"/>
        <v>10297.9</v>
      </c>
      <c r="H140" s="8">
        <f t="shared" si="26"/>
        <v>7208.5300000000007</v>
      </c>
      <c r="I140" s="84">
        <v>0</v>
      </c>
      <c r="J140" s="84">
        <v>0</v>
      </c>
      <c r="K140" s="84">
        <v>0</v>
      </c>
      <c r="L140" s="84">
        <v>0</v>
      </c>
      <c r="M140" s="84">
        <v>0</v>
      </c>
    </row>
    <row r="141" spans="1:13" ht="14" hidden="1" x14ac:dyDescent="0.15">
      <c r="A141" s="85" t="s">
        <v>53</v>
      </c>
      <c r="B141" s="6" t="s">
        <v>5</v>
      </c>
      <c r="C141" s="16">
        <f t="shared" si="1"/>
        <v>1203.1000000000001</v>
      </c>
      <c r="D141" s="7">
        <f t="shared" ref="D141:H141" si="27">+D69*$L$2</f>
        <v>503.5</v>
      </c>
      <c r="E141" s="7">
        <f t="shared" si="27"/>
        <v>355.1</v>
      </c>
      <c r="F141" s="7">
        <f t="shared" si="27"/>
        <v>294.15000000000003</v>
      </c>
      <c r="G141" s="7">
        <f t="shared" si="27"/>
        <v>241.68</v>
      </c>
      <c r="H141" s="8">
        <f t="shared" si="27"/>
        <v>169.07000000000002</v>
      </c>
      <c r="I141" s="84">
        <v>0</v>
      </c>
      <c r="J141" s="84">
        <v>0</v>
      </c>
      <c r="K141" s="84">
        <v>0</v>
      </c>
      <c r="L141" s="84">
        <v>0</v>
      </c>
      <c r="M141" s="84">
        <v>0</v>
      </c>
    </row>
    <row r="142" spans="1:13" ht="14" hidden="1" x14ac:dyDescent="0.15">
      <c r="A142" s="85" t="s">
        <v>54</v>
      </c>
      <c r="B142" s="6" t="s">
        <v>1</v>
      </c>
      <c r="C142" s="16">
        <f t="shared" si="1"/>
        <v>1889.98</v>
      </c>
      <c r="D142" s="7">
        <f t="shared" ref="D142:H142" si="28">+D70*$L$2</f>
        <v>774.33</v>
      </c>
      <c r="E142" s="7">
        <f t="shared" si="28"/>
        <v>562.86</v>
      </c>
      <c r="F142" s="7">
        <f t="shared" si="28"/>
        <v>463.75</v>
      </c>
      <c r="G142" s="7">
        <f t="shared" si="28"/>
        <v>378.42</v>
      </c>
      <c r="H142" s="8">
        <f t="shared" si="28"/>
        <v>265.53000000000003</v>
      </c>
      <c r="I142" s="84">
        <v>0</v>
      </c>
      <c r="J142" s="84">
        <v>0</v>
      </c>
      <c r="K142" s="84">
        <v>0</v>
      </c>
      <c r="L142" s="84">
        <v>0</v>
      </c>
      <c r="M142" s="84">
        <v>0</v>
      </c>
    </row>
    <row r="143" spans="1:13" ht="14" hidden="1" x14ac:dyDescent="0.15">
      <c r="A143" s="85" t="s">
        <v>55</v>
      </c>
      <c r="B143" s="6" t="s">
        <v>6</v>
      </c>
      <c r="C143" s="16">
        <f t="shared" ref="C143:H145" si="29">+C71*$L$2</f>
        <v>2752.29</v>
      </c>
      <c r="D143" s="7">
        <f t="shared" si="29"/>
        <v>1120.42</v>
      </c>
      <c r="E143" s="7">
        <f t="shared" si="29"/>
        <v>819.38</v>
      </c>
      <c r="F143" s="7">
        <f t="shared" si="29"/>
        <v>672.04000000000008</v>
      </c>
      <c r="G143" s="7">
        <f t="shared" si="29"/>
        <v>549.61</v>
      </c>
      <c r="H143" s="8">
        <f t="shared" si="29"/>
        <v>384.25</v>
      </c>
      <c r="I143" s="84">
        <v>0</v>
      </c>
      <c r="J143" s="84">
        <v>0</v>
      </c>
      <c r="K143" s="84">
        <v>0</v>
      </c>
      <c r="L143" s="84">
        <v>0</v>
      </c>
      <c r="M143" s="84">
        <v>0</v>
      </c>
    </row>
    <row r="144" spans="1:13" hidden="1" x14ac:dyDescent="0.15">
      <c r="A144" s="4">
        <v>1</v>
      </c>
      <c r="B144" s="6" t="s">
        <v>3</v>
      </c>
      <c r="C144" s="16">
        <f t="shared" si="29"/>
        <v>0</v>
      </c>
      <c r="D144" s="7">
        <f t="shared" si="29"/>
        <v>119.25</v>
      </c>
      <c r="E144" s="7">
        <f t="shared" si="29"/>
        <v>119.25</v>
      </c>
      <c r="F144" s="7">
        <f t="shared" si="29"/>
        <v>119.25</v>
      </c>
      <c r="G144" s="7">
        <f t="shared" si="29"/>
        <v>119.25</v>
      </c>
      <c r="H144" s="8">
        <f t="shared" si="29"/>
        <v>119.25</v>
      </c>
    </row>
    <row r="145" spans="1:8" ht="14" hidden="1" thickBot="1" x14ac:dyDescent="0.2">
      <c r="A145" s="4">
        <v>1</v>
      </c>
      <c r="B145" s="11" t="s">
        <v>2</v>
      </c>
      <c r="C145" s="17">
        <f t="shared" si="29"/>
        <v>0</v>
      </c>
      <c r="D145" s="12">
        <f t="shared" si="29"/>
        <v>159</v>
      </c>
      <c r="E145" s="12">
        <f t="shared" si="29"/>
        <v>159</v>
      </c>
      <c r="F145" s="12">
        <f t="shared" si="29"/>
        <v>159</v>
      </c>
      <c r="G145" s="12">
        <f t="shared" si="29"/>
        <v>159</v>
      </c>
      <c r="H145" s="13">
        <f t="shared" si="29"/>
        <v>159</v>
      </c>
    </row>
  </sheetData>
  <sheetProtection algorithmName="SHA-512" hashValue="fP8O2ABPl1DRo3rxifaKc/mtEZyhe32eai7GDbFpAs0JJWbNm7XHxVnJJyTMkGL5C24yZ7bGN+XL6HomTz7bVA==" saltValue="YMeUzst7kUsiZftMTzKktg==" spinCount="100000" sheet="1" objects="1" scenarios="1"/>
  <mergeCells count="7">
    <mergeCell ref="A2:H2"/>
    <mergeCell ref="A3:H3"/>
    <mergeCell ref="A76:B76"/>
    <mergeCell ref="C76:G76"/>
    <mergeCell ref="A75:H75"/>
    <mergeCell ref="A4:B4"/>
    <mergeCell ref="C4:G4"/>
  </mergeCells>
  <phoneticPr fontId="12" type="noConversion"/>
  <conditionalFormatting sqref="J6:N71">
    <cfRule type="containsText" dxfId="2" priority="3" operator="containsText" text="True">
      <formula>NOT(ISERROR(SEARCH("True",J6)))</formula>
    </cfRule>
  </conditionalFormatting>
  <conditionalFormatting sqref="I1:M1048576">
    <cfRule type="containsText" dxfId="1" priority="2" operator="containsText" text="0">
      <formula>NOT(ISERROR(SEARCH("0",I1)))</formula>
    </cfRule>
  </conditionalFormatting>
  <conditionalFormatting sqref="J79:M143">
    <cfRule type="containsText" dxfId="0" priority="1" operator="containsText" text="True">
      <formula>NOT(ISERROR(SEARCH("True",J79)))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INGRESO DE DATOS</vt:lpstr>
      <vt:lpstr>Bupa MAX</vt:lpstr>
      <vt:lpstr>Tablas</vt:lpstr>
    </vt:vector>
  </TitlesOfParts>
  <Company>Bupa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Freddy Galarza</dc:creator>
  <cp:lastModifiedBy>Marketing-LuisPacheco</cp:lastModifiedBy>
  <cp:lastPrinted>2012-11-21T19:21:32Z</cp:lastPrinted>
  <dcterms:created xsi:type="dcterms:W3CDTF">2005-02-05T20:47:31Z</dcterms:created>
  <dcterms:modified xsi:type="dcterms:W3CDTF">2023-01-24T17:01:20Z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e25554-eeb6-41c4-9f5c-5947e7b79532_Enabled">
    <vt:lpwstr>true</vt:lpwstr>
  </property>
  <property fmtid="{D5CDD505-2E9C-101B-9397-08002B2CF9AE}" pid="3" name="MSIP_Label_93e25554-eeb6-41c4-9f5c-5947e7b79532_SetDate">
    <vt:lpwstr>2022-12-08T20:23:53Z</vt:lpwstr>
  </property>
  <property fmtid="{D5CDD505-2E9C-101B-9397-08002B2CF9AE}" pid="4" name="MSIP_Label_93e25554-eeb6-41c4-9f5c-5947e7b79532_Method">
    <vt:lpwstr>Standard</vt:lpwstr>
  </property>
  <property fmtid="{D5CDD505-2E9C-101B-9397-08002B2CF9AE}" pid="5" name="MSIP_Label_93e25554-eeb6-41c4-9f5c-5947e7b79532_Name">
    <vt:lpwstr>Business Use only</vt:lpwstr>
  </property>
  <property fmtid="{D5CDD505-2E9C-101B-9397-08002B2CF9AE}" pid="6" name="MSIP_Label_93e25554-eeb6-41c4-9f5c-5947e7b79532_SiteId">
    <vt:lpwstr>a9064290-f391-4cdc-b08e-74f033af2461</vt:lpwstr>
  </property>
  <property fmtid="{D5CDD505-2E9C-101B-9397-08002B2CF9AE}" pid="7" name="MSIP_Label_93e25554-eeb6-41c4-9f5c-5947e7b79532_ActionId">
    <vt:lpwstr>4ec69939-8da7-411d-a7b8-8d8aad6542f4</vt:lpwstr>
  </property>
  <property fmtid="{D5CDD505-2E9C-101B-9397-08002B2CF9AE}" pid="8" name="MSIP_Label_93e25554-eeb6-41c4-9f5c-5947e7b79532_ContentBits">
    <vt:lpwstr>0</vt:lpwstr>
  </property>
</Properties>
</file>